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24120" windowHeight="13620" tabRatio="891"/>
  </bookViews>
  <sheets>
    <sheet name="локалка" sheetId="5" r:id="rId1"/>
    <sheet name="ресурс" sheetId="4" r:id="rId2"/>
    <sheet name="СВОД" sheetId="6" r:id="rId3"/>
    <sheet name="ПРОТОКОЛ ЦЕН" sheetId="8" r:id="rId4"/>
    <sheet name="Лист1" sheetId="1" r:id="rId5"/>
  </sheets>
  <definedNames>
    <definedName name="_xlnm._FilterDatabase" localSheetId="1" hidden="1">ресурс!$A$9:$G$197</definedName>
    <definedName name="_xlnm.Print_Area" localSheetId="2">СВОД!$A$1:$C$40</definedName>
  </definedNames>
  <calcPr calcId="162913"/>
</workbook>
</file>

<file path=xl/calcChain.xml><?xml version="1.0" encoding="utf-8"?>
<calcChain xmlns="http://schemas.openxmlformats.org/spreadsheetml/2006/main">
  <c r="G440" i="5" l="1"/>
  <c r="G442" i="5" s="1"/>
  <c r="G423" i="5"/>
  <c r="G424" i="5" s="1"/>
  <c r="G417" i="5"/>
  <c r="G418" i="5"/>
  <c r="G419" i="5"/>
  <c r="G420" i="5"/>
  <c r="G421" i="5"/>
  <c r="G422" i="5"/>
  <c r="G416" i="5"/>
  <c r="G443" i="5" l="1"/>
  <c r="G441" i="5"/>
  <c r="G455" i="5"/>
  <c r="H11" i="4" s="1"/>
  <c r="I11" i="4" s="1"/>
  <c r="A1" i="8"/>
  <c r="A3" i="5"/>
  <c r="A3" i="4"/>
  <c r="H194" i="4"/>
  <c r="I194" i="4" s="1"/>
  <c r="H193" i="4"/>
  <c r="I193" i="4" s="1"/>
  <c r="H192" i="4"/>
  <c r="I192" i="4" s="1"/>
  <c r="H191" i="4"/>
  <c r="I191" i="4" s="1"/>
  <c r="H190" i="4"/>
  <c r="I190" i="4" s="1"/>
  <c r="H189" i="4"/>
  <c r="I189" i="4" s="1"/>
  <c r="H188" i="4"/>
  <c r="I188" i="4" s="1"/>
  <c r="H187" i="4"/>
  <c r="I187" i="4" s="1"/>
  <c r="H186" i="4"/>
  <c r="I186" i="4" s="1"/>
  <c r="H185" i="4"/>
  <c r="I185" i="4" s="1"/>
  <c r="H184" i="4"/>
  <c r="I184" i="4" s="1"/>
  <c r="H183" i="4"/>
  <c r="I183" i="4" s="1"/>
  <c r="H182" i="4"/>
  <c r="I182" i="4" s="1"/>
  <c r="H181" i="4"/>
  <c r="I181" i="4" s="1"/>
  <c r="H180" i="4"/>
  <c r="I180" i="4" s="1"/>
  <c r="H179" i="4"/>
  <c r="I179" i="4" s="1"/>
  <c r="H174" i="4"/>
  <c r="I174" i="4" s="1"/>
  <c r="H173" i="4"/>
  <c r="I173" i="4" s="1"/>
  <c r="H167" i="4"/>
  <c r="I167" i="4" s="1"/>
  <c r="H166" i="4"/>
  <c r="I166" i="4" s="1"/>
  <c r="H165" i="4"/>
  <c r="I165" i="4" s="1"/>
  <c r="H164" i="4"/>
  <c r="H163" i="4"/>
  <c r="I163" i="4" s="1"/>
  <c r="H162" i="4"/>
  <c r="I162" i="4" s="1"/>
  <c r="H160" i="4"/>
  <c r="I160" i="4" s="1"/>
  <c r="H159" i="4"/>
  <c r="I159" i="4" s="1"/>
  <c r="H158" i="4"/>
  <c r="I158" i="4" s="1"/>
  <c r="H157" i="4"/>
  <c r="I157" i="4" s="1"/>
  <c r="H156" i="4"/>
  <c r="I156" i="4" s="1"/>
  <c r="H155" i="4"/>
  <c r="I155" i="4" s="1"/>
  <c r="H154" i="4"/>
  <c r="I154" i="4" s="1"/>
  <c r="H153" i="4"/>
  <c r="I153" i="4" s="1"/>
  <c r="H152" i="4"/>
  <c r="I152" i="4" s="1"/>
  <c r="H151" i="4"/>
  <c r="I151" i="4" s="1"/>
  <c r="H150" i="4"/>
  <c r="I150" i="4" s="1"/>
  <c r="H148" i="4"/>
  <c r="I148" i="4" s="1"/>
  <c r="H147" i="4"/>
  <c r="I147" i="4" s="1"/>
  <c r="H146" i="4"/>
  <c r="I146" i="4" s="1"/>
  <c r="H145" i="4"/>
  <c r="I145" i="4" s="1"/>
  <c r="H144" i="4"/>
  <c r="I144" i="4" s="1"/>
  <c r="H143" i="4"/>
  <c r="I143" i="4" s="1"/>
  <c r="H142" i="4"/>
  <c r="I142" i="4" s="1"/>
  <c r="H141" i="4"/>
  <c r="I141" i="4" s="1"/>
  <c r="H140" i="4"/>
  <c r="I140" i="4" s="1"/>
  <c r="H139" i="4"/>
  <c r="I139" i="4" s="1"/>
  <c r="H138" i="4"/>
  <c r="I138" i="4" s="1"/>
  <c r="H137" i="4"/>
  <c r="I137" i="4" s="1"/>
  <c r="H136" i="4"/>
  <c r="I136" i="4" s="1"/>
  <c r="H135" i="4"/>
  <c r="I135" i="4" s="1"/>
  <c r="H134" i="4"/>
  <c r="I134" i="4" s="1"/>
  <c r="H133" i="4"/>
  <c r="I133" i="4" s="1"/>
  <c r="H132" i="4"/>
  <c r="I132" i="4" s="1"/>
  <c r="H131" i="4"/>
  <c r="I131" i="4" s="1"/>
  <c r="H130" i="4"/>
  <c r="I130" i="4" s="1"/>
  <c r="H129" i="4"/>
  <c r="I129" i="4" s="1"/>
  <c r="H128" i="4"/>
  <c r="I128" i="4" s="1"/>
  <c r="H127" i="4"/>
  <c r="I127" i="4" s="1"/>
  <c r="H126" i="4"/>
  <c r="I126" i="4" s="1"/>
  <c r="H125" i="4"/>
  <c r="I125" i="4" s="1"/>
  <c r="H124" i="4"/>
  <c r="I124" i="4" s="1"/>
  <c r="H123" i="4"/>
  <c r="I123" i="4" s="1"/>
  <c r="H122" i="4"/>
  <c r="I122" i="4" s="1"/>
  <c r="H121" i="4"/>
  <c r="I121" i="4" s="1"/>
  <c r="H120" i="4"/>
  <c r="I120" i="4" s="1"/>
  <c r="H119" i="4"/>
  <c r="I119" i="4" s="1"/>
  <c r="H118" i="4"/>
  <c r="I118" i="4" s="1"/>
  <c r="H117" i="4"/>
  <c r="I117" i="4" s="1"/>
  <c r="H116" i="4"/>
  <c r="I116" i="4" s="1"/>
  <c r="H115" i="4"/>
  <c r="I115" i="4" s="1"/>
  <c r="H114" i="4"/>
  <c r="I114" i="4" s="1"/>
  <c r="H113" i="4"/>
  <c r="I113" i="4" s="1"/>
  <c r="H112" i="4"/>
  <c r="I112" i="4" s="1"/>
  <c r="H111" i="4"/>
  <c r="I111" i="4" s="1"/>
  <c r="H110" i="4"/>
  <c r="I110" i="4" s="1"/>
  <c r="H109" i="4"/>
  <c r="I109" i="4" s="1"/>
  <c r="H108" i="4"/>
  <c r="I108" i="4" s="1"/>
  <c r="H107" i="4"/>
  <c r="I107" i="4" s="1"/>
  <c r="H106" i="4"/>
  <c r="I106" i="4" s="1"/>
  <c r="H105" i="4"/>
  <c r="I105" i="4" s="1"/>
  <c r="H104" i="4"/>
  <c r="I104" i="4" s="1"/>
  <c r="H103" i="4"/>
  <c r="I103" i="4" s="1"/>
  <c r="H102" i="4"/>
  <c r="I102" i="4" s="1"/>
  <c r="H101" i="4"/>
  <c r="I101" i="4" s="1"/>
  <c r="H100" i="4"/>
  <c r="I100" i="4" s="1"/>
  <c r="H99" i="4"/>
  <c r="I99" i="4" s="1"/>
  <c r="H98" i="4"/>
  <c r="I98" i="4" s="1"/>
  <c r="H97" i="4"/>
  <c r="I97" i="4" s="1"/>
  <c r="H96" i="4"/>
  <c r="I96" i="4" s="1"/>
  <c r="H95" i="4"/>
  <c r="I95" i="4" s="1"/>
  <c r="H94" i="4"/>
  <c r="I94" i="4" s="1"/>
  <c r="H92" i="4"/>
  <c r="I92" i="4" s="1"/>
  <c r="H91" i="4"/>
  <c r="I91" i="4" s="1"/>
  <c r="H90" i="4"/>
  <c r="I90" i="4" s="1"/>
  <c r="H89" i="4"/>
  <c r="I89" i="4" s="1"/>
  <c r="H87" i="4"/>
  <c r="I87" i="4" s="1"/>
  <c r="H86" i="4"/>
  <c r="I86" i="4" s="1"/>
  <c r="H85" i="4"/>
  <c r="I85" i="4" s="1"/>
  <c r="H84" i="4"/>
  <c r="I84" i="4" s="1"/>
  <c r="H83" i="4"/>
  <c r="I83" i="4" s="1"/>
  <c r="H82" i="4"/>
  <c r="I82" i="4" s="1"/>
  <c r="H81" i="4"/>
  <c r="I81" i="4" s="1"/>
  <c r="H80" i="4"/>
  <c r="I80" i="4" s="1"/>
  <c r="H79" i="4"/>
  <c r="I79" i="4" s="1"/>
  <c r="H78" i="4"/>
  <c r="I78" i="4" s="1"/>
  <c r="H77" i="4"/>
  <c r="I77" i="4" s="1"/>
  <c r="H76" i="4"/>
  <c r="I76" i="4" s="1"/>
  <c r="H75" i="4"/>
  <c r="I75" i="4" s="1"/>
  <c r="H74" i="4"/>
  <c r="I74" i="4" s="1"/>
  <c r="H73" i="4"/>
  <c r="I73" i="4" s="1"/>
  <c r="H72" i="4"/>
  <c r="I72" i="4" s="1"/>
  <c r="H71" i="4"/>
  <c r="I71" i="4" s="1"/>
  <c r="H70" i="4"/>
  <c r="I70" i="4" s="1"/>
  <c r="H69" i="4"/>
  <c r="I69" i="4" s="1"/>
  <c r="H68" i="4"/>
  <c r="I68" i="4" s="1"/>
  <c r="H67" i="4"/>
  <c r="I67" i="4" s="1"/>
  <c r="H66" i="4"/>
  <c r="I66" i="4" s="1"/>
  <c r="H65" i="4"/>
  <c r="I65" i="4" s="1"/>
  <c r="H64" i="4"/>
  <c r="I64" i="4" s="1"/>
  <c r="H63" i="4"/>
  <c r="I63" i="4" s="1"/>
  <c r="H62" i="4"/>
  <c r="I62" i="4" s="1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19" i="4"/>
  <c r="I19" i="4" s="1"/>
  <c r="H18" i="4"/>
  <c r="I18" i="4" s="1"/>
  <c r="H17" i="4"/>
  <c r="I17" i="4" s="1"/>
  <c r="H16" i="4"/>
  <c r="I16" i="4" s="1"/>
  <c r="H15" i="4"/>
  <c r="I15" i="4" s="1"/>
  <c r="H12" i="4"/>
  <c r="I12" i="4" s="1"/>
  <c r="G462" i="5" l="1"/>
  <c r="H172" i="4" s="1"/>
  <c r="I172" i="4" s="1"/>
  <c r="G461" i="5"/>
  <c r="H161" i="4" s="1"/>
  <c r="I161" i="4" s="1"/>
  <c r="G456" i="5"/>
  <c r="H20" i="4" s="1"/>
  <c r="I20" i="4" s="1"/>
  <c r="G459" i="5"/>
  <c r="H93" i="4" s="1"/>
  <c r="I93" i="4" s="1"/>
  <c r="G457" i="5"/>
  <c r="H61" i="4" s="1"/>
  <c r="I61" i="4" s="1"/>
  <c r="G458" i="5"/>
  <c r="H88" i="4" s="1"/>
  <c r="I88" i="4" s="1"/>
  <c r="G460" i="5"/>
  <c r="H149" i="4" s="1"/>
  <c r="I149" i="4" s="1"/>
  <c r="G113" i="4"/>
  <c r="G77" i="4"/>
  <c r="G173" i="4"/>
  <c r="G143" i="4"/>
  <c r="G162" i="4"/>
  <c r="G144" i="4"/>
  <c r="G119" i="4"/>
  <c r="G83" i="4"/>
  <c r="G47" i="4"/>
  <c r="G156" i="4"/>
  <c r="G138" i="4"/>
  <c r="G107" i="4"/>
  <c r="G71" i="4"/>
  <c r="G194" i="4"/>
  <c r="G38" i="4"/>
  <c r="G155" i="4"/>
  <c r="G137" i="4"/>
  <c r="G101" i="4"/>
  <c r="G65" i="4"/>
  <c r="G188" i="4"/>
  <c r="G32" i="4"/>
  <c r="G150" i="4"/>
  <c r="G131" i="4"/>
  <c r="G95" i="4"/>
  <c r="G59" i="4"/>
  <c r="G167" i="4"/>
  <c r="G125" i="4"/>
  <c r="G89" i="4"/>
  <c r="G53" i="4"/>
  <c r="G11" i="4"/>
  <c r="G39" i="4"/>
  <c r="G33" i="4"/>
  <c r="G27" i="4"/>
  <c r="G21" i="4"/>
  <c r="G45" i="4"/>
  <c r="G132" i="4"/>
  <c r="G126" i="4"/>
  <c r="G120" i="4"/>
  <c r="G114" i="4"/>
  <c r="G108" i="4"/>
  <c r="G102" i="4"/>
  <c r="G96" i="4"/>
  <c r="G90" i="4"/>
  <c r="G84" i="4"/>
  <c r="G78" i="4"/>
  <c r="G72" i="4"/>
  <c r="G66" i="4"/>
  <c r="G60" i="4"/>
  <c r="G54" i="4"/>
  <c r="G48" i="4"/>
  <c r="G189" i="4"/>
  <c r="G183" i="4"/>
  <c r="G12" i="4"/>
  <c r="G26" i="4"/>
  <c r="G15" i="4"/>
  <c r="G37" i="4"/>
  <c r="G31" i="4"/>
  <c r="G25" i="4"/>
  <c r="G19" i="4"/>
  <c r="G166" i="4"/>
  <c r="G160" i="4"/>
  <c r="G154" i="4"/>
  <c r="G148" i="4"/>
  <c r="G142" i="4"/>
  <c r="G136" i="4"/>
  <c r="G130" i="4"/>
  <c r="G124" i="4"/>
  <c r="G118" i="4"/>
  <c r="G112" i="4"/>
  <c r="G106" i="4"/>
  <c r="G100" i="4"/>
  <c r="G94" i="4"/>
  <c r="G82" i="4"/>
  <c r="G76" i="4"/>
  <c r="G70" i="4"/>
  <c r="G64" i="4"/>
  <c r="G58" i="4"/>
  <c r="G52" i="4"/>
  <c r="G46" i="4"/>
  <c r="G193" i="4"/>
  <c r="G187" i="4"/>
  <c r="G182" i="4"/>
  <c r="G42" i="4"/>
  <c r="G36" i="4"/>
  <c r="G30" i="4"/>
  <c r="G24" i="4"/>
  <c r="G18" i="4"/>
  <c r="G165" i="4"/>
  <c r="G159" i="4"/>
  <c r="G153" i="4"/>
  <c r="G147" i="4"/>
  <c r="G141" i="4"/>
  <c r="G135" i="4"/>
  <c r="G129" i="4"/>
  <c r="G123" i="4"/>
  <c r="G117" i="4"/>
  <c r="G111" i="4"/>
  <c r="G105" i="4"/>
  <c r="G99" i="4"/>
  <c r="G87" i="4"/>
  <c r="G81" i="4"/>
  <c r="G75" i="4"/>
  <c r="G69" i="4"/>
  <c r="G63" i="4"/>
  <c r="G57" i="4"/>
  <c r="G51" i="4"/>
  <c r="G192" i="4"/>
  <c r="G186" i="4"/>
  <c r="G181" i="4"/>
  <c r="G41" i="4"/>
  <c r="G35" i="4"/>
  <c r="G29" i="4"/>
  <c r="G23" i="4"/>
  <c r="G17" i="4"/>
  <c r="G164" i="4"/>
  <c r="G158" i="4"/>
  <c r="G152" i="4"/>
  <c r="G146" i="4"/>
  <c r="G140" i="4"/>
  <c r="G134" i="4"/>
  <c r="G128" i="4"/>
  <c r="G122" i="4"/>
  <c r="G116" i="4"/>
  <c r="G110" i="4"/>
  <c r="G104" i="4"/>
  <c r="G98" i="4"/>
  <c r="G92" i="4"/>
  <c r="G86" i="4"/>
  <c r="G80" i="4"/>
  <c r="G74" i="4"/>
  <c r="G68" i="4"/>
  <c r="G62" i="4"/>
  <c r="G56" i="4"/>
  <c r="G50" i="4"/>
  <c r="G179" i="4"/>
  <c r="G191" i="4"/>
  <c r="G185" i="4"/>
  <c r="G180" i="4"/>
  <c r="G40" i="4"/>
  <c r="G34" i="4"/>
  <c r="G28" i="4"/>
  <c r="G22" i="4"/>
  <c r="G16" i="4"/>
  <c r="G163" i="4"/>
  <c r="G157" i="4"/>
  <c r="G151" i="4"/>
  <c r="G145" i="4"/>
  <c r="G139" i="4"/>
  <c r="G133" i="4"/>
  <c r="G127" i="4"/>
  <c r="G121" i="4"/>
  <c r="G115" i="4"/>
  <c r="G109" i="4"/>
  <c r="G103" i="4"/>
  <c r="G97" i="4"/>
  <c r="G91" i="4"/>
  <c r="G85" i="4"/>
  <c r="G79" i="4"/>
  <c r="G73" i="4"/>
  <c r="G67" i="4"/>
  <c r="G55" i="4"/>
  <c r="G49" i="4"/>
  <c r="G174" i="4"/>
  <c r="G190" i="4"/>
  <c r="G184" i="4"/>
  <c r="G161" i="4" l="1"/>
  <c r="G88" i="4"/>
  <c r="G61" i="4"/>
  <c r="G172" i="4"/>
  <c r="G175" i="4" s="1"/>
  <c r="G176" i="4" s="1"/>
  <c r="G177" i="4" s="1"/>
  <c r="G20" i="4"/>
  <c r="G43" i="4" s="1"/>
  <c r="C13" i="6" s="1"/>
  <c r="G93" i="4"/>
  <c r="G149" i="4"/>
  <c r="G13" i="4"/>
  <c r="C12" i="6" s="1"/>
  <c r="G195" i="4"/>
  <c r="G196" i="4" s="1"/>
  <c r="G197" i="4" s="1"/>
  <c r="C10" i="6" s="1"/>
  <c r="G168" i="4" l="1"/>
  <c r="G169" i="4" s="1"/>
  <c r="G170" i="4" s="1"/>
  <c r="C11" i="6" s="1"/>
  <c r="C14" i="6" s="1"/>
  <c r="C16" i="6" l="1"/>
  <c r="C17" i="6" s="1"/>
  <c r="C19" i="6" l="1"/>
  <c r="C20" i="6" s="1"/>
  <c r="C21" i="6" s="1"/>
  <c r="E21" i="6" s="1"/>
  <c r="J419" i="5" s="1"/>
  <c r="J454" i="5" s="1"/>
  <c r="I164" i="4" l="1"/>
  <c r="C23" i="6"/>
</calcChain>
</file>

<file path=xl/sharedStrings.xml><?xml version="1.0" encoding="utf-8"?>
<sst xmlns="http://schemas.openxmlformats.org/spreadsheetml/2006/main" count="3973" uniqueCount="1470">
  <si>
    <t>СТРОИТЕЛЬСТВО БАНКОВСКОГО ЭКСПРЕСС ПУНКТА 24/7 РАБОТАЮЩИЙ КРУГЛОСУТОЧНО</t>
  </si>
  <si>
    <t>СВОДНО-РЕСУРСНАЯ ВЕДОМОСТЬ  № 1</t>
  </si>
  <si>
    <t>на ОБЩЕСТРОИТЕЛЬНЫЕ РАБОТЫ БАНКАМАТА</t>
  </si>
  <si>
    <t>(наименование работ)</t>
  </si>
  <si>
    <t>№ п/п</t>
  </si>
  <si>
    <t>Обоснование 
(Код ресурса)</t>
  </si>
  <si>
    <t>Наименование ресурсов</t>
  </si>
  <si>
    <t>Ед. изм.</t>
  </si>
  <si>
    <t>Количество</t>
  </si>
  <si>
    <t>Цена</t>
  </si>
  <si>
    <t>Стоимость</t>
  </si>
  <si>
    <t>1</t>
  </si>
  <si>
    <t>2</t>
  </si>
  <si>
    <t>3</t>
  </si>
  <si>
    <t>4</t>
  </si>
  <si>
    <t>5</t>
  </si>
  <si>
    <t>6</t>
  </si>
  <si>
    <t>7</t>
  </si>
  <si>
    <t>ТРУДОВЫЕ РЕСУРСЫ</t>
  </si>
  <si>
    <t>00001</t>
  </si>
  <si>
    <t>ЗАТРАТЫ ТРУДА РАБОЧИХ-СТРОИТЕЛЕЙ</t>
  </si>
  <si>
    <t>ЧЕЛ-ЧАС</t>
  </si>
  <si>
    <t>554,9126</t>
  </si>
  <si>
    <t>16025,28</t>
  </si>
  <si>
    <t>21950</t>
  </si>
  <si>
    <t>ЗАТРАТЫ ТРУДА РАБОЧИХ МОНТАЖНИКОВ</t>
  </si>
  <si>
    <t>3,36</t>
  </si>
  <si>
    <t>ИТОГО ТРУДОВЫЕ РЕСУРСЫ:</t>
  </si>
  <si>
    <t>СТРОИТЕЛЬНЫЕ МАШИНЫ И МЕХАНИЗМЫ</t>
  </si>
  <si>
    <t>00112</t>
  </si>
  <si>
    <t>АВТОПОГРУЗЧИКИ 5 Т</t>
  </si>
  <si>
    <t>МАШ-ЧАС</t>
  </si>
  <si>
    <t>0,18316</t>
  </si>
  <si>
    <t>164915,00</t>
  </si>
  <si>
    <t>00131</t>
  </si>
  <si>
    <t>АГРЕГАТЫ СВАРОЧНЫЕ ЭЛЕКТРИЧЕСКИЕ ПЕРЕДВИЖНЫЕ ДЛЯ ПОДВОДНОЙ СВАРКИ И РЕЗКИ МЕТАЛЛОВ</t>
  </si>
  <si>
    <t>0,90034</t>
  </si>
  <si>
    <t>1256,00</t>
  </si>
  <si>
    <t>00185</t>
  </si>
  <si>
    <t>АВТОПОГРУЗЧИКИ ПРИ РАБОТЕ НА ДРУГИХ ВИДАХ СТРОИТЕЛЬСТВА 3 Т</t>
  </si>
  <si>
    <t>0,0584</t>
  </si>
  <si>
    <t>00403</t>
  </si>
  <si>
    <t>ВИБРАТОР ГЛУБИННЫЙ</t>
  </si>
  <si>
    <t>1,23753</t>
  </si>
  <si>
    <t>9040,00</t>
  </si>
  <si>
    <t>00404</t>
  </si>
  <si>
    <t>ВИБРАТОР ПОВЕРХНОСТНЫЙ</t>
  </si>
  <si>
    <t>0,64128</t>
  </si>
  <si>
    <t>9050,00</t>
  </si>
  <si>
    <t>00521</t>
  </si>
  <si>
    <t>ДРЕЛИ ЭЛЕКТРИЧЕСКИЕ</t>
  </si>
  <si>
    <t>17,69032</t>
  </si>
  <si>
    <t>8900,00</t>
  </si>
  <si>
    <t>00620</t>
  </si>
  <si>
    <t>КАТКИ ДОРОЖНЫЕ САМОХОДНЫЕ ГЛАДКИЕ 5 Т</t>
  </si>
  <si>
    <t>0,01008</t>
  </si>
  <si>
    <t>102517,00</t>
  </si>
  <si>
    <t>8</t>
  </si>
  <si>
    <t>00659</t>
  </si>
  <si>
    <t>КОМПРЕССОРЫ ПЕРЕДВИЖНЫЕ С ДВИГАТЕЛЕМ ВНУТРЕННЕГО СГОРАНИЯ ДАВЛЕНИЕМ ДО 686 КПА /7 АТ/ 2,2 МЗ/МИН</t>
  </si>
  <si>
    <t>0,4738</t>
  </si>
  <si>
    <t>39500,00</t>
  </si>
  <si>
    <t>9</t>
  </si>
  <si>
    <t>00660</t>
  </si>
  <si>
    <t>КОМПРЕССОРЫ ПЕРЕДВИЖНЫЕ С ДВИГАТЕЛЕМ ВНУТРЕННЕГО СГОРАНИЯ ДАВЛЕНИЕМ ДО 686 КПА /7 АТ/ 5 МЗ/МИН</t>
  </si>
  <si>
    <t>0,05152</t>
  </si>
  <si>
    <t>10</t>
  </si>
  <si>
    <t>00762</t>
  </si>
  <si>
    <t>КРАНЫ 10 Т НА АВТОМОБИЛЬНОМ ХОДУ ПРИ РАБОТЕ НА ДРУГИХ ВИДАХ СТРОИТЕЛЬСТВА</t>
  </si>
  <si>
    <t>0,5382</t>
  </si>
  <si>
    <t>84550,00</t>
  </si>
  <si>
    <t>11</t>
  </si>
  <si>
    <t>00766</t>
  </si>
  <si>
    <t>КРАНЫ 10 Т НА АВТОМОБИЛЬНОМ ХОДУ ПРИ МОНТАЖЕ ТЕХНОЛОГИЧЕСКОГО ОБОРУДОВАНИЯ</t>
  </si>
  <si>
    <t>1,0626</t>
  </si>
  <si>
    <t>12</t>
  </si>
  <si>
    <t>00913</t>
  </si>
  <si>
    <t>КОТЛЫ БИТУМНЫЕ ПЕРЕДВИЖНЫЕ 400Л</t>
  </si>
  <si>
    <t>0,552</t>
  </si>
  <si>
    <t>3100,00</t>
  </si>
  <si>
    <t>13</t>
  </si>
  <si>
    <t>01147</t>
  </si>
  <si>
    <t>МАШИНЫ ШЛИФОВАЛЬНЫЕ ЭЛЕКТРИЧЕСКИЕ</t>
  </si>
  <si>
    <t>0,26858</t>
  </si>
  <si>
    <t>6700,00</t>
  </si>
  <si>
    <t>14</t>
  </si>
  <si>
    <t>01513</t>
  </si>
  <si>
    <t>ПРЕОБРАЗОВАТЕЛИ СВАРОЧНЫЕ С НОМИНАЛЬНЫМ СВАРОЧНЫМ ТОКОМ 315-500 А</t>
  </si>
  <si>
    <t>0,18387</t>
  </si>
  <si>
    <t>49500,00</t>
  </si>
  <si>
    <t>15</t>
  </si>
  <si>
    <t>01523</t>
  </si>
  <si>
    <t>ПИЛА ДИСКОВАЯ ЭЛЕКТРИЧЕСКАЯ</t>
  </si>
  <si>
    <t>14,32935</t>
  </si>
  <si>
    <t>9250,00</t>
  </si>
  <si>
    <t>16</t>
  </si>
  <si>
    <t>01567</t>
  </si>
  <si>
    <t>ПРЕСС - НОЖНИЦЫКОМБИНИРОВАННЫЕ</t>
  </si>
  <si>
    <t>0,14876</t>
  </si>
  <si>
    <t>1250,00</t>
  </si>
  <si>
    <t>17</t>
  </si>
  <si>
    <t>01571</t>
  </si>
  <si>
    <t>ПИЛА ЭЛЕКТРИЧЕСКАЯ ЦЕПНАЯ</t>
  </si>
  <si>
    <t>0,00067</t>
  </si>
  <si>
    <t>1000,00</t>
  </si>
  <si>
    <t>0,67</t>
  </si>
  <si>
    <t>18</t>
  </si>
  <si>
    <t>01609</t>
  </si>
  <si>
    <t>РАСТВОРОНАСОС 1 М3</t>
  </si>
  <si>
    <t>2,42391</t>
  </si>
  <si>
    <t>2530,00</t>
  </si>
  <si>
    <t>19</t>
  </si>
  <si>
    <t>01866</t>
  </si>
  <si>
    <t>ТРАМБОВКИ ПНЕВМАТИЧЕСКИЕ ПРИ РАБОТЕ ОТ КОМПРЕССОРА</t>
  </si>
  <si>
    <t>0,77576</t>
  </si>
  <si>
    <t>8302,00</t>
  </si>
  <si>
    <t>20</t>
  </si>
  <si>
    <t>02016</t>
  </si>
  <si>
    <t>УСТАНОВКИ ДЛЯ РУЧНОЙ ДУГОВОЙ СВАРКИ /ПОСТОЯННОГО ТОКА/</t>
  </si>
  <si>
    <t>5,58958</t>
  </si>
  <si>
    <t>1381,60</t>
  </si>
  <si>
    <t>21</t>
  </si>
  <si>
    <t>02209</t>
  </si>
  <si>
    <t>ШУРУПОВЕРТ</t>
  </si>
  <si>
    <t>12,48145</t>
  </si>
  <si>
    <t>3025,00</t>
  </si>
  <si>
    <t>22</t>
  </si>
  <si>
    <t>02499</t>
  </si>
  <si>
    <t>АВТОМОБИЛИ БОРТОВЫЕ ГРУЗОПОДЪЕМНОСТЬЮ ДО 5 Т</t>
  </si>
  <si>
    <t>0,03645</t>
  </si>
  <si>
    <t>61370,00</t>
  </si>
  <si>
    <t>23</t>
  </si>
  <si>
    <t>02509</t>
  </si>
  <si>
    <t>АВТОМОБИЛЬ БОРТОВОЙ, ГРУЗОПОДЬЕМНОСТЬЮ ДО 5 Т</t>
  </si>
  <si>
    <t>1,0456</t>
  </si>
  <si>
    <t>24</t>
  </si>
  <si>
    <t>02510</t>
  </si>
  <si>
    <t>АВТОМОБИЛЬ БОРТОВОЙ, ГРУЗОПОДЬЕМНОСТЬЮ ДО 8 Т</t>
  </si>
  <si>
    <t>0,16015</t>
  </si>
  <si>
    <t>25</t>
  </si>
  <si>
    <t>02577</t>
  </si>
  <si>
    <t>АППАРАТ ДЛЯ ГАЗОВОЙ СВАРКИ И РЕЗКИ</t>
  </si>
  <si>
    <t>1,0177</t>
  </si>
  <si>
    <t>16500,00</t>
  </si>
  <si>
    <t>26</t>
  </si>
  <si>
    <t>02667</t>
  </si>
  <si>
    <t>СТАНОК ФРЕЗЕРНЫЙ</t>
  </si>
  <si>
    <t>26,5188</t>
  </si>
  <si>
    <t>800,00</t>
  </si>
  <si>
    <t>27</t>
  </si>
  <si>
    <t>02875</t>
  </si>
  <si>
    <t>ПЕРФОРАТОРЫ ЭЛЕКТРИЧЕСКИЕ</t>
  </si>
  <si>
    <t>46,58948</t>
  </si>
  <si>
    <t>13500,00</t>
  </si>
  <si>
    <t>ИТОГО СТРОИТЕЛЬНЫЕ МАШИНЫ И МЕХАНИЗМЫ:</t>
  </si>
  <si>
    <t>СТРОИТЕЛЬНЫЕ МАТЕРИАЛЫ И КОНСТРУКЦИИ</t>
  </si>
  <si>
    <t>030818</t>
  </si>
  <si>
    <t>ВИНТЫ САМОНАРЕЗАЮЩИЕ С УПЛОТНИТЕЛЬНОЙ ПРОКЛАДКОЙ 4,8X35</t>
  </si>
  <si>
    <t>ШТ</t>
  </si>
  <si>
    <t>137,6</t>
  </si>
  <si>
    <t>145,00</t>
  </si>
  <si>
    <t>030823</t>
  </si>
  <si>
    <t>ПРОКЛАДКИ УПЛОТНИТЕЛЬНЫЕ ПЕНОПОЛИУРЕТАНОВЫЕ ОТ-КРЫТОПОРИСТЫЕ ДЛЯ МЕТАЛЛОЧЕРЕПИЦЫ (1800X50X50 ММ)</t>
  </si>
  <si>
    <t>М</t>
  </si>
  <si>
    <t>4,8</t>
  </si>
  <si>
    <t>5500,00</t>
  </si>
  <si>
    <t>034351</t>
  </si>
  <si>
    <t>КАНИФОЛЬ СОСНОВАЯ</t>
  </si>
  <si>
    <t>КГ</t>
  </si>
  <si>
    <t>0,0008</t>
  </si>
  <si>
    <t>2500,00</t>
  </si>
  <si>
    <t>03502</t>
  </si>
  <si>
    <t>ГОРЯЧЕКАТАННАЯ АРМАТУРНАЯ СТАЛЬ ГЛАДКАЯ КЛАССА А-1, ДИАМЕТРОМ 6 ММ</t>
  </si>
  <si>
    <t>ТН</t>
  </si>
  <si>
    <t>0,0006</t>
  </si>
  <si>
    <t>7000000,00</t>
  </si>
  <si>
    <t>4200,00</t>
  </si>
  <si>
    <t>03508</t>
  </si>
  <si>
    <t>ГОРЯЧЕКАТАННАЯ АРМАТУРНАЯ СТАЛЬ ГЛАДКАЯ КЛАССА А-1, ДИАМЕТРОМ 14 ММ</t>
  </si>
  <si>
    <t>0,00351</t>
  </si>
  <si>
    <t>5376517,00</t>
  </si>
  <si>
    <t>03526</t>
  </si>
  <si>
    <t>ГОРЯЧЕКАТАННАЯ АРМАТУРНАЯ СТАЛЬ ПЕРИОДИЧЕСКОГО ПРОФИЛЯ КЛАССА А-I, ДИАМЕТРОМ 12 ММ</t>
  </si>
  <si>
    <t>0,00168</t>
  </si>
  <si>
    <t>5407236,00</t>
  </si>
  <si>
    <t>03565</t>
  </si>
  <si>
    <t>ГОРЯЧЕКАТАННАЯ АРМАТУРНАЯ СТАЛЬ ПЕРИОДИЧЕСКОГО ПРОФИЛЯ КЛАССА А-III ДИАМЕТРОМ 10 ММ</t>
  </si>
  <si>
    <t>0,0099</t>
  </si>
  <si>
    <t>5330324,00</t>
  </si>
  <si>
    <t>03735</t>
  </si>
  <si>
    <t>АРМАТУРА ДЛЯ МОНОЛИТНЫХ ЖЕЛЕЗОБЕТОННЫХ КОНСТРУКЦИЙ В ВИДЕ СЕТОК И ПЛОСКИХ КАРКАСОВ, ПРОВОЛОКА АРМАТУРНАЯ ИЗ НИЗКОУГЛЕРОДИСТОЙ СТАЛИ ВР-1, ДИАМЕТРОМ 5 ММ</t>
  </si>
  <si>
    <t>0,01267</t>
  </si>
  <si>
    <t>7950000,00</t>
  </si>
  <si>
    <t>04500</t>
  </si>
  <si>
    <t>СТАЛЬ ПОЛОСОВАЯ ТОЛЩИНОЙ 200Х200Х10 ММ</t>
  </si>
  <si>
    <t>0,00782</t>
  </si>
  <si>
    <t>5971991,00</t>
  </si>
  <si>
    <t>04501</t>
  </si>
  <si>
    <t>ПРОФИЛИ КВАДРАТНЫЕ ДМ 80Х80Х6ММ</t>
  </si>
  <si>
    <t>22,6</t>
  </si>
  <si>
    <t>69119,00</t>
  </si>
  <si>
    <t>04502</t>
  </si>
  <si>
    <t>СТАЛЬ ПОЛОСОВАЯ ТОЛЩИНОЙ 200Х200Х5 ММ</t>
  </si>
  <si>
    <t>0,0079</t>
  </si>
  <si>
    <t>04503</t>
  </si>
  <si>
    <t>УГОЛОК ДМ 50Х5 ММ</t>
  </si>
  <si>
    <t>0,07953</t>
  </si>
  <si>
    <t>6400000,00</t>
  </si>
  <si>
    <t>04504</t>
  </si>
  <si>
    <t>УГОЛОК ДМ 40Х40Х4 ММ</t>
  </si>
  <si>
    <t>0,05296</t>
  </si>
  <si>
    <t>04505</t>
  </si>
  <si>
    <t>ПРОФИЛИ КВАДРАТНЫЕ 40Х40Х2,1 ММ</t>
  </si>
  <si>
    <t>24,626</t>
  </si>
  <si>
    <t>17526,00</t>
  </si>
  <si>
    <t>05333</t>
  </si>
  <si>
    <t>ПРОФНАСТИЛ С ПОЛИМЕРНЫМ ПОКРЫТИЕМ ТОЛЩИНОЙ 0,5 ММ</t>
  </si>
  <si>
    <t>М2</t>
  </si>
  <si>
    <t>56480,00</t>
  </si>
  <si>
    <t>05401</t>
  </si>
  <si>
    <t>ТРУБА ГОФРИРОВАННАЯ ИХ ПВХ ДМ 20 ММ</t>
  </si>
  <si>
    <t>45</t>
  </si>
  <si>
    <t>3500,00</t>
  </si>
  <si>
    <t>058630</t>
  </si>
  <si>
    <t>ДЮБЕЛИ ПЛАСТМАССОВЫЕ С ШУРУПАМИ 12Х70 ММ</t>
  </si>
  <si>
    <t>10 ШТ</t>
  </si>
  <si>
    <t>22,2</t>
  </si>
  <si>
    <t>1500,00</t>
  </si>
  <si>
    <t>080625</t>
  </si>
  <si>
    <t>ПЕНА МОНТАЖНАЯ (ГЕРМЕТИК ПЕНОПОЛИУРЕТАНО-ВЫЙ ТИПА MAKROFLEKS, SOUDAL) ДЛЯ ГЕРМЕТИЗАЦИИ СТЫКОВ В БАЛЛОНЧИКЕ ЕМКОСТЬЮ 0,75 Л.</t>
  </si>
  <si>
    <t>2,742</t>
  </si>
  <si>
    <t>36000,00</t>
  </si>
  <si>
    <t>09219</t>
  </si>
  <si>
    <t>ВОДА</t>
  </si>
  <si>
    <t>М3</t>
  </si>
  <si>
    <t>2,926</t>
  </si>
  <si>
    <t>440,00</t>
  </si>
  <si>
    <t>09249</t>
  </si>
  <si>
    <t>ГРАВИЙ</t>
  </si>
  <si>
    <t>0,9344</t>
  </si>
  <si>
    <t>33470,00</t>
  </si>
  <si>
    <t>12102</t>
  </si>
  <si>
    <t>РАСТВОР ГОТОВЫЙ КЛАДОЧНЫЙ ТЯЖЕЛЫЙ ЦЕМЕНТНЫЙ М-50</t>
  </si>
  <si>
    <t>0,7821</t>
  </si>
  <si>
    <t>304926,85</t>
  </si>
  <si>
    <t>12104</t>
  </si>
  <si>
    <t>РАСТВОР ГОТОВЫЙ КЛАДОЧНЫЙ ТЯЖЕЛЫЙ ЦЕМЕНТНЫЙ М-100</t>
  </si>
  <si>
    <t>0,01184</t>
  </si>
  <si>
    <t>342771,85</t>
  </si>
  <si>
    <t>12105</t>
  </si>
  <si>
    <t>РАСТВОР ГОТОВЫЙ КЛАДОЧНЫЙ ТЯЖЕЛЫЙ ЦЕМЕНТНЫЙ М-150</t>
  </si>
  <si>
    <t>0,1456</t>
  </si>
  <si>
    <t>411722,85</t>
  </si>
  <si>
    <t>12135</t>
  </si>
  <si>
    <t>РАСТВОР ОТДЕЛОЧНЫЙ ТЯЖЕЛЫЙ ЦЕМЕНТНЫЙ 1:3</t>
  </si>
  <si>
    <t>0,1393</t>
  </si>
  <si>
    <t>416033,88</t>
  </si>
  <si>
    <t>12138</t>
  </si>
  <si>
    <t>РАСТВОР ОТДЕЛОЧНЫЙ ТЯЖЕЛЫЙ ЦЕМЕНТНО-ИЗВЕСТКОВЫЙ 1:1:6</t>
  </si>
  <si>
    <t>0,46365</t>
  </si>
  <si>
    <t>370898,04</t>
  </si>
  <si>
    <t>12147</t>
  </si>
  <si>
    <t>РАСТВОР ОТДЕЛОЧНЫЙ ТЯЖЕЛЫЙ ИЗВЕСТКОВЫЙ 1:2,5</t>
  </si>
  <si>
    <t>0,3234</t>
  </si>
  <si>
    <t>500771,23</t>
  </si>
  <si>
    <t>16070</t>
  </si>
  <si>
    <t>КАМНИ ЛЕГКОБЕТОННЫЕ</t>
  </si>
  <si>
    <t>6,5412</t>
  </si>
  <si>
    <t>242880,00</t>
  </si>
  <si>
    <t>28</t>
  </si>
  <si>
    <t>29109</t>
  </si>
  <si>
    <t>ПАНЕЛИ «АЛЮПАН»</t>
  </si>
  <si>
    <t>59,29</t>
  </si>
  <si>
    <t>29</t>
  </si>
  <si>
    <t>29160</t>
  </si>
  <si>
    <t>ВИНТЫ САМОНАРЕЗАЮЩИЕ</t>
  </si>
  <si>
    <t>1293,6</t>
  </si>
  <si>
    <t>30</t>
  </si>
  <si>
    <t>29161</t>
  </si>
  <si>
    <t>АНКЕРНЫЕ БОЛТЫ</t>
  </si>
  <si>
    <t>107,8</t>
  </si>
  <si>
    <t>31</t>
  </si>
  <si>
    <t>29922</t>
  </si>
  <si>
    <t>РЕЙКИ ОТДЕЛОЧНЫЕ ПЛАСТИКОВЫЕ</t>
  </si>
  <si>
    <t>56</t>
  </si>
  <si>
    <t>750,00</t>
  </si>
  <si>
    <t>32</t>
  </si>
  <si>
    <t>29962</t>
  </si>
  <si>
    <t>ЗАКЛАДНЫЕ ДЕТАЛИ ИЗ АЛЮМИНИЕВОГО ПРОФИЛЯ РАЗМЕРОМ 60Х27Х0,6</t>
  </si>
  <si>
    <t>4,113</t>
  </si>
  <si>
    <t>6420,00</t>
  </si>
  <si>
    <t>33</t>
  </si>
  <si>
    <t>30320</t>
  </si>
  <si>
    <t>ВИНТЫ С ПОЛУКРУГЛОЙ ГОЛОВКОЙ ДЛИНОЙ 50 ММ</t>
  </si>
  <si>
    <t>0,00015</t>
  </si>
  <si>
    <t>11000000,00</t>
  </si>
  <si>
    <t>34</t>
  </si>
  <si>
    <t>30322</t>
  </si>
  <si>
    <t>БОЛТЫ СТРОИТЕЛЬНЫЕ С ГАЙКАМИ И ШАЙБАМИ</t>
  </si>
  <si>
    <t>0,00161</t>
  </si>
  <si>
    <t>35</t>
  </si>
  <si>
    <t>30389</t>
  </si>
  <si>
    <t>ГВОЗДИ СТРОИТЕЛЬНЫЕ С ПЛОСКОЙ ГОЛОВКОЙ 1.6Х50 ММ</t>
  </si>
  <si>
    <t>0,00005</t>
  </si>
  <si>
    <t>8500000,00</t>
  </si>
  <si>
    <t>36</t>
  </si>
  <si>
    <t>30391</t>
  </si>
  <si>
    <t>ГВОЗДИ СТРОИТЕЛЬНЫЕ С ПЛОСКОЙ ГОЛОВКОЙ 1.8Х60 ММ</t>
  </si>
  <si>
    <t>0,00006</t>
  </si>
  <si>
    <t>37</t>
  </si>
  <si>
    <t>30405</t>
  </si>
  <si>
    <t>ГВОЗДИ ТОЛЕВЫЕ КРУГЛЫЕ 3.0Х40 ММ</t>
  </si>
  <si>
    <t>0,00084</t>
  </si>
  <si>
    <t>38</t>
  </si>
  <si>
    <t>30407</t>
  </si>
  <si>
    <t>ГВОЗДИ СТРОИТЕЛЬНЫЕ</t>
  </si>
  <si>
    <t>0,00024</t>
  </si>
  <si>
    <t>39</t>
  </si>
  <si>
    <t>30434</t>
  </si>
  <si>
    <t>ДЮБЕЛИ РАСПОРНЫЕ</t>
  </si>
  <si>
    <t>100 ШТ</t>
  </si>
  <si>
    <t>0,1772</t>
  </si>
  <si>
    <t>15000,00</t>
  </si>
  <si>
    <t>40</t>
  </si>
  <si>
    <t>30484</t>
  </si>
  <si>
    <t>БОЛТЫ СТРОИТЕЛЬНЫЕ С ШЕСТИГРАННОЙ С ГАЙКАМИ И ШАЙБАМИ</t>
  </si>
  <si>
    <t>0,049</t>
  </si>
  <si>
    <t>11000,00</t>
  </si>
  <si>
    <t>41</t>
  </si>
  <si>
    <t>30548</t>
  </si>
  <si>
    <t>МЕТАЛЛОКАРКАС ИЗ ЖЕСТЕНОГО ПРОФИЛЯ</t>
  </si>
  <si>
    <t>215,6</t>
  </si>
  <si>
    <t>6900,00</t>
  </si>
  <si>
    <t>42</t>
  </si>
  <si>
    <t>30625</t>
  </si>
  <si>
    <t>ВЫТЯЖНЫЕ КЛЕПКИ</t>
  </si>
  <si>
    <t>646,8</t>
  </si>
  <si>
    <t>100,00</t>
  </si>
  <si>
    <t>43</t>
  </si>
  <si>
    <t>30652</t>
  </si>
  <si>
    <t>ИЗВЕСТЬ СТРОИТЕЛЬНАЯ НЕГАШЕНАЯ КОМОВАЯ, СОРТ 1</t>
  </si>
  <si>
    <t>0,00019</t>
  </si>
  <si>
    <t>565100,00</t>
  </si>
  <si>
    <t>44</t>
  </si>
  <si>
    <t>30654</t>
  </si>
  <si>
    <t>ГИПСОВЫЕ ВЯЖУЩИЕ Г-3</t>
  </si>
  <si>
    <t>0,00501</t>
  </si>
  <si>
    <t>30732</t>
  </si>
  <si>
    <t>ПЛИТКИ ДЛЯ ПОЛОВ КЕРАМИЧЕСКИЕ ГЛАДКИЕ НЕГЛАЗУРОВАННЫЕ ОДНОЦВЕТНЫЕ С КРАСИТЕЛЕМ КВАДРАТНЫЕ И ПРЯМОУГОЛЬНЫЕ, ТОЛЩИНОЙ 11-13 ММ</t>
  </si>
  <si>
    <t>11,424</t>
  </si>
  <si>
    <t>45000,00</t>
  </si>
  <si>
    <t>46</t>
  </si>
  <si>
    <t>31054</t>
  </si>
  <si>
    <t>КРАСКИ ВОДОЭМУЛЬСИОННЫЕ</t>
  </si>
  <si>
    <t>0,01531</t>
  </si>
  <si>
    <t>7200000,00</t>
  </si>
  <si>
    <t>47</t>
  </si>
  <si>
    <t>31087</t>
  </si>
  <si>
    <t>КРАСКА ДЛЯ ВНУТРЕННИХ РАБОТ</t>
  </si>
  <si>
    <t>0,036</t>
  </si>
  <si>
    <t>20604,00</t>
  </si>
  <si>
    <t>48</t>
  </si>
  <si>
    <t>31478</t>
  </si>
  <si>
    <t>ДЮБЕЛЬ-ПРОБКИ ДЛИНОЙ 65 ММ</t>
  </si>
  <si>
    <t>32,904</t>
  </si>
  <si>
    <t>500,00</t>
  </si>
  <si>
    <t>49</t>
  </si>
  <si>
    <t>31692</t>
  </si>
  <si>
    <t>КЛЕЙ 88-СА</t>
  </si>
  <si>
    <t>0,9072</t>
  </si>
  <si>
    <t>60500,00</t>
  </si>
  <si>
    <t>50</t>
  </si>
  <si>
    <t>31709</t>
  </si>
  <si>
    <t>ШПАТЛЕВКА КЛЕЕВАЯ</t>
  </si>
  <si>
    <t>0,01239</t>
  </si>
  <si>
    <t>1600000,00</t>
  </si>
  <si>
    <t>51</t>
  </si>
  <si>
    <t>32104</t>
  </si>
  <si>
    <t>МАСТИКА БИТУМНАЯ КРОВЕЛЬНАЯ ГОРЯЧАЯ</t>
  </si>
  <si>
    <t>0,06734</t>
  </si>
  <si>
    <t>4000000,00</t>
  </si>
  <si>
    <t>52</t>
  </si>
  <si>
    <t>32105</t>
  </si>
  <si>
    <t>МАСТИКА БИТУМНО-ЛАТЕКСНАЯ КРОВЕЛЬНАЯ</t>
  </si>
  <si>
    <t>0,00179</t>
  </si>
  <si>
    <t>53</t>
  </si>
  <si>
    <t>32501</t>
  </si>
  <si>
    <t>ПОКОВКИ ИЗ КВАДРАТНЫХ ЗАГОТОВОК ПРИ МАССЕ ОДНОЙ ПОКОВКИ 1,8 КГ</t>
  </si>
  <si>
    <t>0,00013</t>
  </si>
  <si>
    <t>420500,00</t>
  </si>
  <si>
    <t>54</t>
  </si>
  <si>
    <t>32502</t>
  </si>
  <si>
    <t>ПОКОВКИ ИЗ КВАДРАТНЫХ ЗАГОТОВОК ПРИ МАССЕ ОДНОЙ ПОКОВКИ 2,825 КГ</t>
  </si>
  <si>
    <t>0,00008</t>
  </si>
  <si>
    <t>55</t>
  </si>
  <si>
    <t>32507</t>
  </si>
  <si>
    <t>ПОКОВКИ ОЦИНКОВАННЫЕ ИЗ КВАДРАТНЫХ ЗАГОТОВОК ПРИ МАССЕ ОДНОЙ ПОКОВКИ 2,825 КГ</t>
  </si>
  <si>
    <t>0,00314</t>
  </si>
  <si>
    <t>32522</t>
  </si>
  <si>
    <t>ПРОВОЛОКА КАНАТНАЯ ОЦИНКОВАННАЯ ГРУППЫ С, МАРКИ В, ДИАМЕТРОМ 3 ММ</t>
  </si>
  <si>
    <t>0,00254</t>
  </si>
  <si>
    <t>7960000,00</t>
  </si>
  <si>
    <t>57</t>
  </si>
  <si>
    <t>32524</t>
  </si>
  <si>
    <t>КАТАНКА ГОРЯЧЕКАТАНАЯ ОБЫЧНОЙ ТОЧНОСТИ В МОТКАХ ИЗ СТАЛИ СВ-08А ДИАМЕТРОМ 6,3-6,5 ММ</t>
  </si>
  <si>
    <t>0,00075</t>
  </si>
  <si>
    <t>58</t>
  </si>
  <si>
    <t>32540</t>
  </si>
  <si>
    <t>ПРОВОЛОКА ИЗ НИЗКОУГЛЕРОДИСТОЙ ОЦИНКОВАННОЙ СТАЛИ /1Ц/, ТЕРМИЧЕСКИ ОБРАБОТАННОЙ, ОБЩЕГО НАЗНАЧЕНИЯ, ВЫСШЕЙ КАТЕГОРИИ КАЧЕСТВА Д 3,0 ММ</t>
  </si>
  <si>
    <t>8750000,00</t>
  </si>
  <si>
    <t>59</t>
  </si>
  <si>
    <t>33205</t>
  </si>
  <si>
    <t>СЕТКА ПРОВОЛОЧНАЯ ТКАНАЯ С КВАДРАТНЫМИ ЯЧЕЙКАМИ ГРУППЫ 2 БЕЗ ПОКРЫТИЯ ИЗ НИЗКОУГЛЕРОДИСТОЙ ПРОВОЛОКИ</t>
  </si>
  <si>
    <t>1,95606</t>
  </si>
  <si>
    <t>9100,00</t>
  </si>
  <si>
    <t>60</t>
  </si>
  <si>
    <t>33731</t>
  </si>
  <si>
    <t>ОЦИНКОВАННАЯ СТАЛЬ ЛИСТОВАЯ ГОСТ 7118-78 ТОЛЩ. 0,5ММ</t>
  </si>
  <si>
    <t>0,12027</t>
  </si>
  <si>
    <t>61</t>
  </si>
  <si>
    <t>33746</t>
  </si>
  <si>
    <t>ПРОКАТ ПОЛОСОВОЙ ИЗ СТАЛИ МАРКИ СТ3СП ШИРИНОЙ 50-200 ММ ТОЛЩИНОЙ 4-5 ММ</t>
  </si>
  <si>
    <t>0,00038</t>
  </si>
  <si>
    <t>62</t>
  </si>
  <si>
    <t>34241</t>
  </si>
  <si>
    <t>КИСЛОРОД ТЕХНИЧЕСКИЙ ГАЗООБРАЗНЫЙ</t>
  </si>
  <si>
    <t>1,22283</t>
  </si>
  <si>
    <t>63</t>
  </si>
  <si>
    <t>34526</t>
  </si>
  <si>
    <t>ПОРТЛАНДЦЕМЕНТ ПУЦЦОЛАНОВЫЙ МАРКИ 400</t>
  </si>
  <si>
    <t>0,00279</t>
  </si>
  <si>
    <t>600000,00</t>
  </si>
  <si>
    <t>64</t>
  </si>
  <si>
    <t>35101</t>
  </si>
  <si>
    <t>ШУРУПЫ С ПОЛУКРУГЛОЙ ГОЛОВКОЙ 4Х40 ММ</t>
  </si>
  <si>
    <t>0,00014</t>
  </si>
  <si>
    <t>15833000,00</t>
  </si>
  <si>
    <t>65</t>
  </si>
  <si>
    <t>35310</t>
  </si>
  <si>
    <t>ЭЛЕКТРОДЫ Д 4 ММ: Э42</t>
  </si>
  <si>
    <t>0,00158</t>
  </si>
  <si>
    <t>13500000,00</t>
  </si>
  <si>
    <t>66</t>
  </si>
  <si>
    <t>35318</t>
  </si>
  <si>
    <t>ЭЛЕКТРОДЫ Д 5 ММ: Э42</t>
  </si>
  <si>
    <t>0,00381</t>
  </si>
  <si>
    <t>67</t>
  </si>
  <si>
    <t>35346</t>
  </si>
  <si>
    <t>ЭЛЕКТРОДЫ УОНИ 13/45</t>
  </si>
  <si>
    <t>0,25812</t>
  </si>
  <si>
    <t>68</t>
  </si>
  <si>
    <t>35377</t>
  </si>
  <si>
    <t>ЭЛЕКТРОДЫ ДИАМЕТРОМ 4 ММ Э42А</t>
  </si>
  <si>
    <t>0,07</t>
  </si>
  <si>
    <t>69</t>
  </si>
  <si>
    <t>35454</t>
  </si>
  <si>
    <t>БРУС ДЕРЕВЯННЫЙ</t>
  </si>
  <si>
    <t>0,04592</t>
  </si>
  <si>
    <t>2853310,00</t>
  </si>
  <si>
    <t>70</t>
  </si>
  <si>
    <t>35510</t>
  </si>
  <si>
    <t>ОПИЛКИ ДРЕВЕСНЫЕ</t>
  </si>
  <si>
    <t>0,34272</t>
  </si>
  <si>
    <t>0,00</t>
  </si>
  <si>
    <t>71</t>
  </si>
  <si>
    <t>35516</t>
  </si>
  <si>
    <t>РОГОЖА</t>
  </si>
  <si>
    <t>0,201</t>
  </si>
  <si>
    <t>72</t>
  </si>
  <si>
    <t>35538</t>
  </si>
  <si>
    <t>ШКУРКА ШЛИФОВАЛЬНАЯ ДВУХСЛОЙНАЯ С ЗЕРНИСТОСТЬЮ 40/25</t>
  </si>
  <si>
    <t>0,20412</t>
  </si>
  <si>
    <t>5700,00</t>
  </si>
  <si>
    <t>73</t>
  </si>
  <si>
    <t>36023</t>
  </si>
  <si>
    <t>БРУСКИ ОБРЕЗНЫЕ ИЗ ХВОЙНЫХ ПОРОД ДЛИНОЙ 4-6.5М, ШИРИНОЙ 75-150ММ, ТОЛЩИНОЙ 40-75 ММ, I СОРТА</t>
  </si>
  <si>
    <t>0,08214</t>
  </si>
  <si>
    <t>74</t>
  </si>
  <si>
    <t>36026</t>
  </si>
  <si>
    <t>БРУСКИ ОБРЕЗНЫЕ ИЗ ХВОЙНЫХ ПОРОД ДЛИНОЙ 4-6.5М, ШИРИНОЙ 75-150ММ, ТОЛЩИНОЙ 40-75 ММ, IY СОРТА</t>
  </si>
  <si>
    <t>0,00356</t>
  </si>
  <si>
    <t>75</t>
  </si>
  <si>
    <t>36061</t>
  </si>
  <si>
    <t>ДОСКИ ОБРЕЗНЫЕ ИЗ ХВОЙНЫХ ПОРОД ДЛИНОЙ 4-6,5 М, ШИРИНОЙ 75-150 ММ, ТОЛЩИНОЙ 44 ММ И БОЛЕЕ, III СОРТА</t>
  </si>
  <si>
    <t>0,0051</t>
  </si>
  <si>
    <t>2350000,00</t>
  </si>
  <si>
    <t>76</t>
  </si>
  <si>
    <t>36138</t>
  </si>
  <si>
    <t>ДОСКИ НЕОБРЕЗНЫЕ ИЗ ХВОЙНЫХ ПОРОД ДЛИНОЙ 2-3,75 М, ЛЮБОЙ ШИРИНЫ, ТОЛЩИНОЙ 32, 40 ММ, IV СОРТА</t>
  </si>
  <si>
    <t>0,00134</t>
  </si>
  <si>
    <t>2250000,00</t>
  </si>
  <si>
    <t>77</t>
  </si>
  <si>
    <t>38571</t>
  </si>
  <si>
    <t>МАТЫ ПРОШИВНЫЕ ИЗ СУПЕРТОНКОГО СТЕКЛОВОЛОКНА БЕЗ СВЯЗУЮЩЕГО /ТУ95-324-88/ ТОЛЩИНОЙ 100 ММ</t>
  </si>
  <si>
    <t>1,12</t>
  </si>
  <si>
    <t>263125,00</t>
  </si>
  <si>
    <t>78</t>
  </si>
  <si>
    <t>40955</t>
  </si>
  <si>
    <t>БОЛТЫ АНКЕРНЫЕ С ГАЙКАМИ</t>
  </si>
  <si>
    <t>0,00031</t>
  </si>
  <si>
    <t>79</t>
  </si>
  <si>
    <t>41014</t>
  </si>
  <si>
    <t>ДЮБЕЛЯ</t>
  </si>
  <si>
    <t>4,736</t>
  </si>
  <si>
    <t>80</t>
  </si>
  <si>
    <t>42208</t>
  </si>
  <si>
    <t>КОНЕКТОР СЕТЕВОЙ</t>
  </si>
  <si>
    <t>2000,00</t>
  </si>
  <si>
    <t>81</t>
  </si>
  <si>
    <t>43960</t>
  </si>
  <si>
    <t>ПАНЕЛИ ОБЛИЦОВОЧНЫЕ ПЛАСТИКОВЫЕ</t>
  </si>
  <si>
    <t>11,76</t>
  </si>
  <si>
    <t>22500,00</t>
  </si>
  <si>
    <t>82</t>
  </si>
  <si>
    <t>44059</t>
  </si>
  <si>
    <t>ВЕТОШЬ</t>
  </si>
  <si>
    <t>0,11016</t>
  </si>
  <si>
    <t>83</t>
  </si>
  <si>
    <t>44204</t>
  </si>
  <si>
    <t>ПЛИТКИ БЕТОННЫЕ</t>
  </si>
  <si>
    <t>4,4</t>
  </si>
  <si>
    <t>84</t>
  </si>
  <si>
    <t>44354</t>
  </si>
  <si>
    <t>ПЛИТКИ ПЛИНТУСНЫЕ</t>
  </si>
  <si>
    <t>7,474</t>
  </si>
  <si>
    <t>4500,00</t>
  </si>
  <si>
    <t>85</t>
  </si>
  <si>
    <t>44359</t>
  </si>
  <si>
    <t>ПЛИТКИ КЕРАМИЧЕСКИЕ ФАСАДНЫЕ</t>
  </si>
  <si>
    <t>2,565</t>
  </si>
  <si>
    <t>52000,00</t>
  </si>
  <si>
    <t>86</t>
  </si>
  <si>
    <t>44897</t>
  </si>
  <si>
    <t>ШЛИФКРУГИ</t>
  </si>
  <si>
    <t>0,01063</t>
  </si>
  <si>
    <t>87</t>
  </si>
  <si>
    <t>45013</t>
  </si>
  <si>
    <t>БЕТОН ТЯЖЕЛЫЙ, КЛАСС В 12,5 (М150)</t>
  </si>
  <si>
    <t>0,3045</t>
  </si>
  <si>
    <t>326770,98</t>
  </si>
  <si>
    <t>88</t>
  </si>
  <si>
    <t>45021</t>
  </si>
  <si>
    <t>БЕТОН ТЯЖЕЛЫЙ, КЛАСС В 7,5 (М100)</t>
  </si>
  <si>
    <t>4,27992</t>
  </si>
  <si>
    <t>314653,96</t>
  </si>
  <si>
    <t>89</t>
  </si>
  <si>
    <t>45045</t>
  </si>
  <si>
    <t>ГРАВИЙ КЕРАМЗИТОВЫЙ</t>
  </si>
  <si>
    <t>0,308</t>
  </si>
  <si>
    <t>360000,00</t>
  </si>
  <si>
    <t>90</t>
  </si>
  <si>
    <t>45055</t>
  </si>
  <si>
    <t>ГРАВИЙ ДЛЯ СТРОИТЕЛЬНЫХ РАБОТ ФРАКЦИИ 40-70 ММ</t>
  </si>
  <si>
    <t>0,5712</t>
  </si>
  <si>
    <t>91</t>
  </si>
  <si>
    <t>45077</t>
  </si>
  <si>
    <t>ПРОПАН-БУТАН, СМЕСЬ ТЕХНИЧЕСКАЯ</t>
  </si>
  <si>
    <t>0,31109</t>
  </si>
  <si>
    <t>3350,00</t>
  </si>
  <si>
    <t>92</t>
  </si>
  <si>
    <t>45089</t>
  </si>
  <si>
    <t>ПАСТА  АНТИСЕПТИЧЕСКАЯ</t>
  </si>
  <si>
    <t>0,00012</t>
  </si>
  <si>
    <t>8900000,00</t>
  </si>
  <si>
    <t>93</t>
  </si>
  <si>
    <t>45401</t>
  </si>
  <si>
    <t>ГВОЗДИ ОТДЕЛОЧНЫЕ</t>
  </si>
  <si>
    <t>Т</t>
  </si>
  <si>
    <t>94</t>
  </si>
  <si>
    <t>45527</t>
  </si>
  <si>
    <t>БИРКИ МАРКИРОВОЧНЫЕ</t>
  </si>
  <si>
    <t>0,0944</t>
  </si>
  <si>
    <t>20000,00</t>
  </si>
  <si>
    <t>95</t>
  </si>
  <si>
    <t>45672</t>
  </si>
  <si>
    <t>ГИЛЬЗЫ ДЛЯ КОНДИЦИОНЕРА ДМ 50 ММ L-400 ММ</t>
  </si>
  <si>
    <t>5200,00</t>
  </si>
  <si>
    <t>96</t>
  </si>
  <si>
    <t>45768</t>
  </si>
  <si>
    <t>ВТУЛКИ ИЗОЛИРУЮЩИЕ</t>
  </si>
  <si>
    <t>1,02</t>
  </si>
  <si>
    <t>97</t>
  </si>
  <si>
    <t>46160</t>
  </si>
  <si>
    <t>СВЕТИЛЬНИК СВЕТОДИОДНЫЙ СR 90WDA-Q 10 W</t>
  </si>
  <si>
    <t>24750,00</t>
  </si>
  <si>
    <t>98</t>
  </si>
  <si>
    <t>47801</t>
  </si>
  <si>
    <t>ТРУБЫ ВОДОСТОЧНЫЕ</t>
  </si>
  <si>
    <t>3,729</t>
  </si>
  <si>
    <t>58817,00</t>
  </si>
  <si>
    <t>99</t>
  </si>
  <si>
    <t>50756</t>
  </si>
  <si>
    <t>ОТДЕЛЬНЫЕ КОНСТРУКТИВНЫЕ ЭЛЕМЕНТЫ ЗДАНИЙ И СООРУЖЕНИЙ С ПРЕОБЛАДАНИЕМ ГОРЯЧЕКАТАННЫХ ПРОФИЛЕЙ МАССОЙ 0.1 ДО 0.5 Т</t>
  </si>
  <si>
    <t>0,0016</t>
  </si>
  <si>
    <t>9000000,00</t>
  </si>
  <si>
    <t>100</t>
  </si>
  <si>
    <t>50801</t>
  </si>
  <si>
    <t>КОНСТРУКЦИЙ ИНДИВИДУАЛЬНЫЕ РЕШЕТШАТЫЕ СВАРНЫЕ ИЗ СТАЛИ МЕЛКИХ ПРОФИЛЕЙ МАССА, ДО 0,1Т</t>
  </si>
  <si>
    <t>0,001</t>
  </si>
  <si>
    <t>101</t>
  </si>
  <si>
    <t>51302</t>
  </si>
  <si>
    <t>ВИТРАЖИ АЛЮМИНИЕВЫЕ С КОЛЕНЫМ СТЕКЛОМ С ДВЕРЬЯМИ</t>
  </si>
  <si>
    <t>13,71</t>
  </si>
  <si>
    <t>102</t>
  </si>
  <si>
    <t>51619</t>
  </si>
  <si>
    <t>ЩИТЫ ИЗ ДОСОК ТОЛЩИНА 25 ММ</t>
  </si>
  <si>
    <t>0,2337</t>
  </si>
  <si>
    <t>141227,00</t>
  </si>
  <si>
    <t>103</t>
  </si>
  <si>
    <t>51620</t>
  </si>
  <si>
    <t>ЩИТЫ ИЗ ДОСОК ТОЛЩИНА 40 ММ</t>
  </si>
  <si>
    <t>0,02412</t>
  </si>
  <si>
    <t>104</t>
  </si>
  <si>
    <t>59253</t>
  </si>
  <si>
    <t>КОРОБ ПХВ 60Х25ММ</t>
  </si>
  <si>
    <t>9222,00</t>
  </si>
  <si>
    <t>105</t>
  </si>
  <si>
    <t>59254</t>
  </si>
  <si>
    <t>КАБЕЛИ СЕТЕВОЙ UTP 5Е 05 ММ</t>
  </si>
  <si>
    <t>59255</t>
  </si>
  <si>
    <t>КАБЕЛИ СИЛОВЫЕ МАРКИ ВВГ-3Х1,0ММ2</t>
  </si>
  <si>
    <t>7919,00</t>
  </si>
  <si>
    <t>107</t>
  </si>
  <si>
    <t>61608</t>
  </si>
  <si>
    <t>СКОБЫ РАЗНЫЕ</t>
  </si>
  <si>
    <t>28,32</t>
  </si>
  <si>
    <t>62691</t>
  </si>
  <si>
    <t>КАБЕЛИ СЕТЕВОЙ UTP 0,5 ККВЭВ-2Х4Х0,52+ПИТАНИЯ</t>
  </si>
  <si>
    <t>109</t>
  </si>
  <si>
    <t>62796</t>
  </si>
  <si>
    <t>КОЛПАЧКИ ИЗОЛИРУЮЩИЕ</t>
  </si>
  <si>
    <t>1,176</t>
  </si>
  <si>
    <t>3200,00</t>
  </si>
  <si>
    <t>110</t>
  </si>
  <si>
    <t>63499</t>
  </si>
  <si>
    <t>ГИЛЬЗЫ СОЕДИНИТЕЛЬНЫЕ</t>
  </si>
  <si>
    <t>0,0288</t>
  </si>
  <si>
    <t>111</t>
  </si>
  <si>
    <t>64457</t>
  </si>
  <si>
    <t>НАКОНЕЧНИКИ КАБЕЛЬНЫЕ</t>
  </si>
  <si>
    <t>6,1</t>
  </si>
  <si>
    <t>1300,00</t>
  </si>
  <si>
    <t>112</t>
  </si>
  <si>
    <t>64674</t>
  </si>
  <si>
    <t>ПАТРОНЫ ДЛЯ ПРИСТРЕЛКИ</t>
  </si>
  <si>
    <t>2,036</t>
  </si>
  <si>
    <t>113</t>
  </si>
  <si>
    <t>64806</t>
  </si>
  <si>
    <t>ПЕРЕМЫЧКИ ГИБКИЕ, ТИП ПГС-50</t>
  </si>
  <si>
    <t>1460,00</t>
  </si>
  <si>
    <t>114</t>
  </si>
  <si>
    <t>64851</t>
  </si>
  <si>
    <t>ПОЛОСКА ДЛЯ КРЕПЛЕНИЯ ПРОВОДОВ</t>
  </si>
  <si>
    <t>0,72</t>
  </si>
  <si>
    <t>5000,00</t>
  </si>
  <si>
    <t>115</t>
  </si>
  <si>
    <t>64855</t>
  </si>
  <si>
    <t>ПРИПОИ ОЛОВЯННО-СВИНЦОВЫЕ БЕССУРЬМЯНИСТЫЕ МАРКИ ПОС40</t>
  </si>
  <si>
    <t>0,048</t>
  </si>
  <si>
    <t>520,00</t>
  </si>
  <si>
    <t>116</t>
  </si>
  <si>
    <t>64926</t>
  </si>
  <si>
    <t>РОЗЕТКА ПОТОЛОЧНАЯ</t>
  </si>
  <si>
    <t>0,0408</t>
  </si>
  <si>
    <t>117</t>
  </si>
  <si>
    <t>65079</t>
  </si>
  <si>
    <t>ВЫКЛЮЧАТЕЛЬ ОДНОПОЛЮСНЫЙ ДЛЯ СКРЫТОЙ ПРОВОДКИ С-1-86-10/220</t>
  </si>
  <si>
    <t>35333,00</t>
  </si>
  <si>
    <t>118</t>
  </si>
  <si>
    <t>65089</t>
  </si>
  <si>
    <t>РОЗЕТКА ШТЕПСЕЛЬНАЯ С ЗАЗЕМЛЯЮЩИМ КОНТАКТОМ, ТИП: РШ-Ц-20-С-10/220</t>
  </si>
  <si>
    <t>15250,00</t>
  </si>
  <si>
    <t>119</t>
  </si>
  <si>
    <t>65155</t>
  </si>
  <si>
    <t>СЖИМЫ ОТВЕТВИТЕЛЬНЫЕ</t>
  </si>
  <si>
    <t>0,0816</t>
  </si>
  <si>
    <t>120</t>
  </si>
  <si>
    <t>65312</t>
  </si>
  <si>
    <t>ТРУБКА ПОЛИВИНИЛХЛОРИДНАЯ</t>
  </si>
  <si>
    <t>0,108</t>
  </si>
  <si>
    <t>121</t>
  </si>
  <si>
    <t>65317</t>
  </si>
  <si>
    <t>ТРУБКА ХВТ</t>
  </si>
  <si>
    <t>0,1992</t>
  </si>
  <si>
    <t>122</t>
  </si>
  <si>
    <t>72332</t>
  </si>
  <si>
    <t>КОРОБКА ДЛЯ РОЗЕТОК И ВЫКЛЮЧАТЕЛЕЙ</t>
  </si>
  <si>
    <t>990,00</t>
  </si>
  <si>
    <t>123</t>
  </si>
  <si>
    <t>74484</t>
  </si>
  <si>
    <t>ТРОС СТАЛЬНОЙ (ПРОВОЛОКА ДМ 5ММ)</t>
  </si>
  <si>
    <t>60000,00</t>
  </si>
  <si>
    <t>124</t>
  </si>
  <si>
    <t>76853</t>
  </si>
  <si>
    <t>ШУРУПЫ-САМОРЕЗЫ 35 ММ</t>
  </si>
  <si>
    <t>0,11516</t>
  </si>
  <si>
    <t>125</t>
  </si>
  <si>
    <t>87892</t>
  </si>
  <si>
    <t>СОЕДИНИТЕЛЬНЫЕ ЭЛЕМЕНТЫ</t>
  </si>
  <si>
    <t>0,09</t>
  </si>
  <si>
    <t>1800,00</t>
  </si>
  <si>
    <t>126</t>
  </si>
  <si>
    <t>97117</t>
  </si>
  <si>
    <t>ЛЕНТА ЛИПКАЯ ИЗОЛЯЦИОННАЯ НА ПОЛИКАСИНОВОМ КОМПАУНДЕ МАРКИ ЛСЭПЛ ШИРИНОЙ 20-30ММ ТОЛЩИНОЙ ОТ 0,14 ДО 0,19ММ ВКЛ.</t>
  </si>
  <si>
    <t>0,0444</t>
  </si>
  <si>
    <t>ИТОГО СТРОИТЕЛЬНЫЕ МАТЕРИАЛЫ И КОНСТРУКЦИИ:</t>
  </si>
  <si>
    <t>ОБОРУДОВАНИЕ</t>
  </si>
  <si>
    <t>КАМЕРА УЛИЧНОГО ВИДЕОНАБЛЮДЕНИЯ IP-4МР HIKVISION ДО 30 М(ЦИФРОВОЕ ВИДЕОЗАПИСЫВАЮЩЕЕ УСТРОЙСТВО)</t>
  </si>
  <si>
    <t>492708,00</t>
  </si>
  <si>
    <t>ЦИФРОВОЕ ВИДЕОЗАПИСЫВАЮЩЕЕ УСТРОЙСТВО С ВСТРОЕННЫМ ДЕТЕКТОРОМ ДВИЖЕНИЯ 4 К HIKVISION КОЛИЧЕСТВО КАНАЛОВ 8</t>
  </si>
  <si>
    <t>446400,00</t>
  </si>
  <si>
    <t>КАМЕРА ВНУТРЕННЕГО ВИДЕОНАБЛЮДЕНИЕ IP-4МР HIKVISION ДО 30 М (ЦИФРОВОЕ ВИДЕОЗАПИСЫВАЮЩЕЕ УСТРОЙСТВО)</t>
  </si>
  <si>
    <t>ИНВЕРТОР НАПРЯЖЕНИЯ С АККУМУЛЯТОРОМ AVT 1600 W 12 V 2 100 AH</t>
  </si>
  <si>
    <t>4158000,00</t>
  </si>
  <si>
    <t>БЛОК ПИТАНИЯ ВИДЕОКАМЕР ИБП 12 V 3 А</t>
  </si>
  <si>
    <t>58333,00</t>
  </si>
  <si>
    <t>ЖЕСТКИЙ ДИСК 4 tb seagate SAMSUN</t>
  </si>
  <si>
    <t>1275250,00</t>
  </si>
  <si>
    <t>СЕТЕВОЙ КОММУТАТОР ХАБ 8 TPLIN 8</t>
  </si>
  <si>
    <t>395833,00</t>
  </si>
  <si>
    <t>ЭЛЕКТРО-ПЕРЕНОСКА (ПИЛОТ-5 М)</t>
  </si>
  <si>
    <t>55000,00</t>
  </si>
  <si>
    <t>ВЫКЛЮЧАТЕЛИ АВТОМАТИЧЕСКИЕ ТИПА  АЕ 2044-16</t>
  </si>
  <si>
    <t>24200,00</t>
  </si>
  <si>
    <t>ДАТЧИК ДЫМОВОЙ ИП 212-187-РУБЕЖ</t>
  </si>
  <si>
    <t>44000,00</t>
  </si>
  <si>
    <t>СЧЁТЧИК ЭЛЕКТРОННЫЙ ОДНОФАЗНЫЙ DDSY 283</t>
  </si>
  <si>
    <t>550000,00</t>
  </si>
  <si>
    <t>КОНДИЦИОНЕРЫ НАСТЕННЫЕ "ЗИМО-ЛЕТО" АРТЕЛЬ Е-12 РВР(S=25М2,Р=0,97 КВТ/Ч)</t>
  </si>
  <si>
    <t>2860000,00</t>
  </si>
  <si>
    <t>СВЕТОВОЕ ТАБЛО</t>
  </si>
  <si>
    <t>59469,00</t>
  </si>
  <si>
    <t>РЕКЛАМА</t>
  </si>
  <si>
    <t>84875,00</t>
  </si>
  <si>
    <t>РЕКЛАМНАЯ ПАНЕЛЬ</t>
  </si>
  <si>
    <t>194625,00</t>
  </si>
  <si>
    <t>БУКВЫ РЕКЛАМНЫЕ (САМОКЛЕЮЩИЕСЯ)</t>
  </si>
  <si>
    <t>КОМПЛЕКТ</t>
  </si>
  <si>
    <t>00009</t>
  </si>
  <si>
    <t>МАССА ОБОРУДОВАНИЯ</t>
  </si>
  <si>
    <t>0,01</t>
  </si>
  <si>
    <t xml:space="preserve">Проверил: _____________________ </t>
  </si>
  <si>
    <t>ЛОКАЛЬНО-РЕСУРСНАЯ ВЕДОМОСТЬ № 1</t>
  </si>
  <si>
    <t>Шифр номера нормативов и  коды ресурсов</t>
  </si>
  <si>
    <t>Наименование работ и затрат, характеристика оборудования и его масса, расход ресурсов на единицу измерения</t>
  </si>
  <si>
    <t>Единица измерения</t>
  </si>
  <si>
    <t>на единицу
измерения</t>
  </si>
  <si>
    <t>по проектным данным</t>
  </si>
  <si>
    <t xml:space="preserve"> ФУНДАМЕНТ</t>
  </si>
  <si>
    <t>Е08-01-002-3</t>
  </si>
  <si>
    <t>УСТРОЙСТВО ОСНОВАНИЯ ПОД ФУНДАМЕНТЫ: ГРАВИЙНОГО</t>
  </si>
  <si>
    <t>0,73</t>
  </si>
  <si>
    <t>1.1</t>
  </si>
  <si>
    <t>2,5</t>
  </si>
  <si>
    <t>1.2</t>
  </si>
  <si>
    <t>0,08</t>
  </si>
  <si>
    <t>1.3</t>
  </si>
  <si>
    <t>0,46</t>
  </si>
  <si>
    <t>1.4</t>
  </si>
  <si>
    <t>0,92</t>
  </si>
  <si>
    <t>1.5</t>
  </si>
  <si>
    <t>0,15</t>
  </si>
  <si>
    <t>1.6</t>
  </si>
  <si>
    <t>1,28</t>
  </si>
  <si>
    <t>Е06-01-001-1</t>
  </si>
  <si>
    <t>УСТРОЙСТВО ФУНДАМЕНТОВ  ИЗ БВ 7,5</t>
  </si>
  <si>
    <t>100 М3</t>
  </si>
  <si>
    <t>2.1</t>
  </si>
  <si>
    <t>180</t>
  </si>
  <si>
    <t>2.2</t>
  </si>
  <si>
    <t>2.3</t>
  </si>
  <si>
    <t>0,13</t>
  </si>
  <si>
    <t>2.4</t>
  </si>
  <si>
    <t>0,2</t>
  </si>
  <si>
    <t>2.5</t>
  </si>
  <si>
    <t>Е12-02-002-02</t>
  </si>
  <si>
    <t>ВЕРТИКАЛЬНАЯ ОБМАЗОЧНАЯ БИТУМНАЯ  В ОДИН СЛОЙ ПО ВЫРОВНЕННОЙ ПОВЕРХНОСТИ КИРПИЧА И БЕТОНА</t>
  </si>
  <si>
    <t>100 М2 ИЗОЛИРУЕМОЙ ПОВЕРХНОСТИ</t>
  </si>
  <si>
    <t>3.1</t>
  </si>
  <si>
    <t>29,9</t>
  </si>
  <si>
    <t>3.2</t>
  </si>
  <si>
    <t>3.3</t>
  </si>
  <si>
    <t>3.4</t>
  </si>
  <si>
    <t>0,25</t>
  </si>
  <si>
    <t>3.5</t>
  </si>
  <si>
    <t>0,244</t>
  </si>
  <si>
    <t>Е12-02-002-03</t>
  </si>
  <si>
    <t>ВЕРТИКАЛЬНАЯ ОБМАЗОЧНАЯ БИТУМНАЯ НА КАЖДЫЙ СЛОЙ ДОБАВЛЯЕТСЯ</t>
  </si>
  <si>
    <t>4.1</t>
  </si>
  <si>
    <t>20,5</t>
  </si>
  <si>
    <t>4.2</t>
  </si>
  <si>
    <t>4.3</t>
  </si>
  <si>
    <t>0,14</t>
  </si>
  <si>
    <t>4.4</t>
  </si>
  <si>
    <t xml:space="preserve"> СТЕНА</t>
  </si>
  <si>
    <t>Е08-03-002-1</t>
  </si>
  <si>
    <t>КЛАДКА СТЕН ИЗ ЛЕГКОБЕТОННЫХ КАМНЕЙ БЕЗ ОБЛИЦОВКИ: ПРИ ВЫСОТЕ ЭТАЖА ДО 4 М</t>
  </si>
  <si>
    <t>5.1</t>
  </si>
  <si>
    <t>4,43</t>
  </si>
  <si>
    <t>5.2</t>
  </si>
  <si>
    <t>0,26</t>
  </si>
  <si>
    <t>5.3</t>
  </si>
  <si>
    <t>0,11</t>
  </si>
  <si>
    <t>5.4</t>
  </si>
  <si>
    <t>5.5</t>
  </si>
  <si>
    <t>0,0005</t>
  </si>
  <si>
    <t>Е15-02-016-3</t>
  </si>
  <si>
    <t>ОШТУКАТУРИВАНИЕ ПОВЕРХНОСТЕЙ ЦЕМЕНТНО-ИЗВЕСТКОВЫМ ИЛИ ЦЕМЕНТНЫМ РАСТВОРОМ ПО КАМНЮ И БЕТОНУ:  УЛУЧШЕННОЕ СТЕН.</t>
  </si>
  <si>
    <t>100 М2</t>
  </si>
  <si>
    <t>6.1</t>
  </si>
  <si>
    <t>85,84</t>
  </si>
  <si>
    <t>6.2</t>
  </si>
  <si>
    <t>5,45</t>
  </si>
  <si>
    <t>6.3</t>
  </si>
  <si>
    <t>1,87</t>
  </si>
  <si>
    <t>6.4</t>
  </si>
  <si>
    <t>0,00003</t>
  </si>
  <si>
    <t>6.5</t>
  </si>
  <si>
    <t>0,006</t>
  </si>
  <si>
    <t>6.6</t>
  </si>
  <si>
    <t>5,54</t>
  </si>
  <si>
    <t>Е15-04-005-3</t>
  </si>
  <si>
    <t>УЛУЧШЕННАЯ ОКРАСКА ПО ШТУКАТУРКЕ СТЕН ПОЛИВИНИЛАЦЕТАТНЫМИ ВОДОЭМУЛЬСИОННЫМИ СОСТАВАМИ</t>
  </si>
  <si>
    <t>7.1</t>
  </si>
  <si>
    <t>42,9</t>
  </si>
  <si>
    <t>7.2</t>
  </si>
  <si>
    <t>7.3</t>
  </si>
  <si>
    <t>0,063</t>
  </si>
  <si>
    <t>7.4</t>
  </si>
  <si>
    <t>0,051</t>
  </si>
  <si>
    <t>7.5</t>
  </si>
  <si>
    <t>0,84</t>
  </si>
  <si>
    <t>7.6</t>
  </si>
  <si>
    <t>0,31</t>
  </si>
  <si>
    <t>Е06-01-035-1</t>
  </si>
  <si>
    <t>УСТРОЙСТВО ПОЯСОВ: В ОПАЛУБКЕ ИЗ БВ 12,5</t>
  </si>
  <si>
    <t>0,003</t>
  </si>
  <si>
    <t>8.1</t>
  </si>
  <si>
    <t>1016,26</t>
  </si>
  <si>
    <t>8.2</t>
  </si>
  <si>
    <t>0,27</t>
  </si>
  <si>
    <t>8.3</t>
  </si>
  <si>
    <t>49,09</t>
  </si>
  <si>
    <t>8.4</t>
  </si>
  <si>
    <t>8.5</t>
  </si>
  <si>
    <t>208,25</t>
  </si>
  <si>
    <t>8.6</t>
  </si>
  <si>
    <t>1,23</t>
  </si>
  <si>
    <t>8.7</t>
  </si>
  <si>
    <t>0,12</t>
  </si>
  <si>
    <t>8.8</t>
  </si>
  <si>
    <t>0,037</t>
  </si>
  <si>
    <t>8.9</t>
  </si>
  <si>
    <t>0,04</t>
  </si>
  <si>
    <t>8.10</t>
  </si>
  <si>
    <t>8.11</t>
  </si>
  <si>
    <t>8.12</t>
  </si>
  <si>
    <t>0,81</t>
  </si>
  <si>
    <t>8.13</t>
  </si>
  <si>
    <t>101,5</t>
  </si>
  <si>
    <t>8.14</t>
  </si>
  <si>
    <t>77,9</t>
  </si>
  <si>
    <t xml:space="preserve"> КРОВЛЯ</t>
  </si>
  <si>
    <t>Е06-01-015-7</t>
  </si>
  <si>
    <t>УСТАНОВКА ЗАКЛАДНЫХ ДЕТАЛЕЙ</t>
  </si>
  <si>
    <t>11.1</t>
  </si>
  <si>
    <t>215,82</t>
  </si>
  <si>
    <t>11.2</t>
  </si>
  <si>
    <t>0,21</t>
  </si>
  <si>
    <t>Е09-03-012-12</t>
  </si>
  <si>
    <t>МОНТАЖ ОПОРНЫХ СТОЕК</t>
  </si>
  <si>
    <t>1 Т КОНСТРУКЦИЙ</t>
  </si>
  <si>
    <t>14.1</t>
  </si>
  <si>
    <t>6,59</t>
  </si>
  <si>
    <t>14.2</t>
  </si>
  <si>
    <t>14.3</t>
  </si>
  <si>
    <t>14.4</t>
  </si>
  <si>
    <t>0,23</t>
  </si>
  <si>
    <t>14.5</t>
  </si>
  <si>
    <t>2,24</t>
  </si>
  <si>
    <t>14.6</t>
  </si>
  <si>
    <t>0,004</t>
  </si>
  <si>
    <t>14.7</t>
  </si>
  <si>
    <t>1,95</t>
  </si>
  <si>
    <t>14.8</t>
  </si>
  <si>
    <t>0,0004</t>
  </si>
  <si>
    <t>0,0001</t>
  </si>
  <si>
    <t>14.9</t>
  </si>
  <si>
    <t>0,00103</t>
  </si>
  <si>
    <t>14.10</t>
  </si>
  <si>
    <t>0,59</t>
  </si>
  <si>
    <t>14.11</t>
  </si>
  <si>
    <t>0,005</t>
  </si>
  <si>
    <t>Е09-03-015-1</t>
  </si>
  <si>
    <t>МОНТАЖ М/К ПРОГОНОВ</t>
  </si>
  <si>
    <t>19.1</t>
  </si>
  <si>
    <t>15,79</t>
  </si>
  <si>
    <t>19.2</t>
  </si>
  <si>
    <t>19.3</t>
  </si>
  <si>
    <t>0,58</t>
  </si>
  <si>
    <t>19.4</t>
  </si>
  <si>
    <t>0,19</t>
  </si>
  <si>
    <t>19.5</t>
  </si>
  <si>
    <t>19.6</t>
  </si>
  <si>
    <t>19.7</t>
  </si>
  <si>
    <t>0,5</t>
  </si>
  <si>
    <t>19.8</t>
  </si>
  <si>
    <t>0,0026</t>
  </si>
  <si>
    <t>19.9</t>
  </si>
  <si>
    <t>19.10</t>
  </si>
  <si>
    <t>19.11</t>
  </si>
  <si>
    <t>Ц38-01-003-1</t>
  </si>
  <si>
    <t>ИЗГОТОВЛЕНИЕ ФЕРМ ИЗ МЕТАЛЛОКОНСТРУКЦИИ</t>
  </si>
  <si>
    <t>21.1</t>
  </si>
  <si>
    <t>21.2</t>
  </si>
  <si>
    <t>0,3</t>
  </si>
  <si>
    <t>21.3</t>
  </si>
  <si>
    <t>21.4</t>
  </si>
  <si>
    <t>1,1</t>
  </si>
  <si>
    <t>21.5</t>
  </si>
  <si>
    <t>21.6</t>
  </si>
  <si>
    <t>27,3</t>
  </si>
  <si>
    <t>21.7</t>
  </si>
  <si>
    <t>21.8</t>
  </si>
  <si>
    <t>21.9</t>
  </si>
  <si>
    <t>2,6</t>
  </si>
  <si>
    <t>21.10</t>
  </si>
  <si>
    <t>0,0215</t>
  </si>
  <si>
    <t>21.11</t>
  </si>
  <si>
    <t>Е09-03-012-1</t>
  </si>
  <si>
    <t>УСТАНОВКА ФЕРМ ИЗ МЕТАЛЛОКОНСТРУКЦИИ</t>
  </si>
  <si>
    <t>26.1</t>
  </si>
  <si>
    <t>25,53</t>
  </si>
  <si>
    <t>26.2</t>
  </si>
  <si>
    <t>0,47</t>
  </si>
  <si>
    <t>26.3</t>
  </si>
  <si>
    <t>26.4</t>
  </si>
  <si>
    <t>0,6</t>
  </si>
  <si>
    <t>26.5</t>
  </si>
  <si>
    <t>0,71</t>
  </si>
  <si>
    <t>26.6</t>
  </si>
  <si>
    <t>0,9</t>
  </si>
  <si>
    <t>26.7</t>
  </si>
  <si>
    <t>0,0019</t>
  </si>
  <si>
    <t>26.8</t>
  </si>
  <si>
    <t>26.9</t>
  </si>
  <si>
    <t>0,0027</t>
  </si>
  <si>
    <t>26.10</t>
  </si>
  <si>
    <t>26.11</t>
  </si>
  <si>
    <t>0,06</t>
  </si>
  <si>
    <t>26.12</t>
  </si>
  <si>
    <t>0,22</t>
  </si>
  <si>
    <t>26.13</t>
  </si>
  <si>
    <t>0,002</t>
  </si>
  <si>
    <t>Е12-01-013-03</t>
  </si>
  <si>
    <t>УТЕПЛЕНИЕ ПОКРЫТИЙ ПЛИТАМИ ИЗ МИНЕРАЛЬНОЙ ВАТЫ В ОДИН СЛОЙ</t>
  </si>
  <si>
    <t>27.1</t>
  </si>
  <si>
    <t>45,54</t>
  </si>
  <si>
    <t>27.2</t>
  </si>
  <si>
    <t>27.3</t>
  </si>
  <si>
    <t>0,28</t>
  </si>
  <si>
    <t>Е10-01-082-2</t>
  </si>
  <si>
    <t>УКЛАДКА ПО ФЕРМАМ ПРОГОНОВ: ИЗ БРУСЬЕВ</t>
  </si>
  <si>
    <t>1 М3</t>
  </si>
  <si>
    <t>29.1</t>
  </si>
  <si>
    <t>15,04</t>
  </si>
  <si>
    <t>29.2</t>
  </si>
  <si>
    <t>0,012</t>
  </si>
  <si>
    <t>29.3</t>
  </si>
  <si>
    <t>29.4</t>
  </si>
  <si>
    <t>29.5</t>
  </si>
  <si>
    <t>0,0007</t>
  </si>
  <si>
    <t>29.6</t>
  </si>
  <si>
    <t>29.7</t>
  </si>
  <si>
    <t>29.8</t>
  </si>
  <si>
    <t>0,03</t>
  </si>
  <si>
    <t>29.9</t>
  </si>
  <si>
    <t>0,0015</t>
  </si>
  <si>
    <t>Е12-03-004-02</t>
  </si>
  <si>
    <t>УСТРОЙСТВО КРОВЛИ ИЗ МЕТАЛЛОЧЕРЕПИЦЫ, ПРОФНАСТИЛА ТРАПЕЦИЕВИДНОГО И СИНУСОВИДНОГО ПРОФИЛЯ С ПОКРЫТИЕМ, ПО ГОТОВЫМ ПРОГОНАМ: СРЕДНЕЙ СЛОЖНОСТИ</t>
  </si>
  <si>
    <t>100 М2  КРОВЛИ</t>
  </si>
  <si>
    <t>0,16</t>
  </si>
  <si>
    <t>30.1</t>
  </si>
  <si>
    <t>41,23</t>
  </si>
  <si>
    <t>30.2</t>
  </si>
  <si>
    <t>2,41</t>
  </si>
  <si>
    <t>30.3</t>
  </si>
  <si>
    <t>0,29</t>
  </si>
  <si>
    <t>30.4</t>
  </si>
  <si>
    <t>0,4</t>
  </si>
  <si>
    <t>30.5</t>
  </si>
  <si>
    <t>860</t>
  </si>
  <si>
    <t>30.6</t>
  </si>
  <si>
    <t>Е15-01-092-1</t>
  </si>
  <si>
    <t>РАСКРОЙ И ИЗГОТОВЛЕНИЕ ПАНЕЛЕЙ ИЗ ЛИСТОВ "АЛЮПАН"</t>
  </si>
  <si>
    <t>100 М2 РАЗВЕРНУТОЙ ПРОЕКЦИИ ПОВЕРХНОСТИ ДЕТАЛИ</t>
  </si>
  <si>
    <t>32.1</t>
  </si>
  <si>
    <t>191,14</t>
  </si>
  <si>
    <t>32.2</t>
  </si>
  <si>
    <t>9,23</t>
  </si>
  <si>
    <t>32.3</t>
  </si>
  <si>
    <t>26,45</t>
  </si>
  <si>
    <t>32.4</t>
  </si>
  <si>
    <t>49,2</t>
  </si>
  <si>
    <t>32.5</t>
  </si>
  <si>
    <t>1200</t>
  </si>
  <si>
    <t>Е15-01-091-1</t>
  </si>
  <si>
    <t>ОБЛИЦОВКА ФАСАДА ДЕКОРАТИВНЫМИ ПАНЕЛЯМИ ТИПА "АЛЮПАН" С УСТРОЙСТВОМ КАРКАСА ИЗ УГЛОВОЙ СТАЛИ НА ПАРАПЕТНОЙ ЧАСТИ.</t>
  </si>
  <si>
    <t>100 М2 РАЗВЕРНУТОЙ ПРОЕКЦИИ ПОВЕРХНОСТИ ОБЛИЦОВКИ.</t>
  </si>
  <si>
    <t>33.1</t>
  </si>
  <si>
    <t>204,1</t>
  </si>
  <si>
    <t>33.2</t>
  </si>
  <si>
    <t>4,36</t>
  </si>
  <si>
    <t>33.3</t>
  </si>
  <si>
    <t>11,8</t>
  </si>
  <si>
    <t>33.4</t>
  </si>
  <si>
    <t>33.5</t>
  </si>
  <si>
    <t>21,6</t>
  </si>
  <si>
    <t>33.6</t>
  </si>
  <si>
    <t>0,61</t>
  </si>
  <si>
    <t>33.7</t>
  </si>
  <si>
    <t>33.8</t>
  </si>
  <si>
    <t>33.9</t>
  </si>
  <si>
    <t>33.10</t>
  </si>
  <si>
    <t>2400</t>
  </si>
  <si>
    <t>33.11</t>
  </si>
  <si>
    <t>200</t>
  </si>
  <si>
    <t>33.12</t>
  </si>
  <si>
    <t>0,511</t>
  </si>
  <si>
    <t>33.13</t>
  </si>
  <si>
    <t>1,25</t>
  </si>
  <si>
    <t>33.14</t>
  </si>
  <si>
    <t>0,114</t>
  </si>
  <si>
    <t>Е12-01-010-01</t>
  </si>
  <si>
    <t>УСТРОЙСТВО МЕЛКИХ ПОКРЫТИЙ ИЗ ЛИСТОВОЙ ОЦИНКОВАННОЙ СТАЛИ ТОЛЩИНОЙ 0,5 ММ</t>
  </si>
  <si>
    <t>35.1</t>
  </si>
  <si>
    <t>112,75</t>
  </si>
  <si>
    <t>35.2</t>
  </si>
  <si>
    <t>35.3</t>
  </si>
  <si>
    <t>35.4</t>
  </si>
  <si>
    <t>35.5</t>
  </si>
  <si>
    <t>0,57</t>
  </si>
  <si>
    <t>УСТРОЙСТВО ФАРТУКА ИЗ ЛИСТОВОЙ ОЦИНКОВАННОЙ СТАЛИ ТОЛЩИНОЙ 0,5 ММ</t>
  </si>
  <si>
    <t>36.1</t>
  </si>
  <si>
    <t>36.2</t>
  </si>
  <si>
    <t>36.3</t>
  </si>
  <si>
    <t>36.4</t>
  </si>
  <si>
    <t>36.5</t>
  </si>
  <si>
    <t>Е12-01-008-03</t>
  </si>
  <si>
    <t>НАВЕСКА ВОДОСТОЧНЫХ ТРУБ ПО СТЕНАМ  ИЗ КИРПИЧА ИЛИ ЛЕГКОГО БЕТОНА, ДИАМЕТРОМ ДО: 140 ММ</t>
  </si>
  <si>
    <t>100 М ТРУБ</t>
  </si>
  <si>
    <t>37.1</t>
  </si>
  <si>
    <t>38,4</t>
  </si>
  <si>
    <t>37.2</t>
  </si>
  <si>
    <t>0,43</t>
  </si>
  <si>
    <t>37.3</t>
  </si>
  <si>
    <t>0,095</t>
  </si>
  <si>
    <t>37.4</t>
  </si>
  <si>
    <t>0,0003</t>
  </si>
  <si>
    <t>37.5</t>
  </si>
  <si>
    <t xml:space="preserve"> ПОТОЛОК</t>
  </si>
  <si>
    <t>Е15-07-17-04</t>
  </si>
  <si>
    <t>ОБЛИЦОВКА КАРКАСОВ ПАНЕЛЯМИ: ДЕКОРАТИВНЫМИ ПЛАСТИКОВЫМИ С УСТРОЙСТВОМ КАРКАСА БЕЗ ОТНОСА ОТ ПОТОЛКА</t>
  </si>
  <si>
    <t>100 М2 ПОВЕРХНОСТИ</t>
  </si>
  <si>
    <t>38.1</t>
  </si>
  <si>
    <t>155,3</t>
  </si>
  <si>
    <t>38.2</t>
  </si>
  <si>
    <t>3,21</t>
  </si>
  <si>
    <t>38.3</t>
  </si>
  <si>
    <t>0,55</t>
  </si>
  <si>
    <t>38.4</t>
  </si>
  <si>
    <t>0,69</t>
  </si>
  <si>
    <t>38.5</t>
  </si>
  <si>
    <t>500</t>
  </si>
  <si>
    <t>38.6</t>
  </si>
  <si>
    <t>38.7</t>
  </si>
  <si>
    <t>0,0012</t>
  </si>
  <si>
    <t>38.8</t>
  </si>
  <si>
    <t>0,41</t>
  </si>
  <si>
    <t>38.9</t>
  </si>
  <si>
    <t>0,0028</t>
  </si>
  <si>
    <t>38.10</t>
  </si>
  <si>
    <t>38.11</t>
  </si>
  <si>
    <t>0,0021</t>
  </si>
  <si>
    <t xml:space="preserve"> ПОЛЫ</t>
  </si>
  <si>
    <t>Е11-01-001-01</t>
  </si>
  <si>
    <t>УПЛОТНЕНИЕ ГРУНТА: ГРАВИЕМ</t>
  </si>
  <si>
    <t>39.1</t>
  </si>
  <si>
    <t>7,7</t>
  </si>
  <si>
    <t>39.2</t>
  </si>
  <si>
    <t>0,33</t>
  </si>
  <si>
    <t>39.3</t>
  </si>
  <si>
    <t>39.4</t>
  </si>
  <si>
    <t>39.5</t>
  </si>
  <si>
    <t>0,93</t>
  </si>
  <si>
    <t>39.6</t>
  </si>
  <si>
    <t>39.7</t>
  </si>
  <si>
    <t>5,1</t>
  </si>
  <si>
    <t>Е11-01-002-09</t>
  </si>
  <si>
    <t>УСТРОЙСТВО ПОДСТИЛАЮЩИХ СЛОЕВ: БЕТОННЫХ ТОЛЩИНОЙ 80 ММ</t>
  </si>
  <si>
    <t>40.1</t>
  </si>
  <si>
    <t>1,8</t>
  </si>
  <si>
    <t>40.2</t>
  </si>
  <si>
    <t>0,48</t>
  </si>
  <si>
    <t>40.3</t>
  </si>
  <si>
    <t>0,35</t>
  </si>
  <si>
    <t>40.4</t>
  </si>
  <si>
    <t>40.5</t>
  </si>
  <si>
    <t>40.6</t>
  </si>
  <si>
    <t>Е11-01-008-03</t>
  </si>
  <si>
    <t>УСТРОЙСТВО ТЕПЛО- И ЗВУКОИЗОЛЯЦИИ ЗАСЫПНОЙ: КЕРАМЗИТОВОЙ 25 ММ</t>
  </si>
  <si>
    <t>41.1</t>
  </si>
  <si>
    <t>2,2</t>
  </si>
  <si>
    <t>41.2</t>
  </si>
  <si>
    <t>41.3</t>
  </si>
  <si>
    <t>Е11-01-027-03</t>
  </si>
  <si>
    <t>УСТРОЙСТВО ПОКРЫТИЙ НА ЦЕМЕНТНОМ РАСТВОРЕ ИЗ ПЛИТОК: КЕРАМИЧЕСКИХ ДЛЯ ПОЛОВ ОДНОЦВЕТНЫХ С КРАСИТЕЛЕМ</t>
  </si>
  <si>
    <t>42.1</t>
  </si>
  <si>
    <t>119,78</t>
  </si>
  <si>
    <t>42.2</t>
  </si>
  <si>
    <t>0,36</t>
  </si>
  <si>
    <t>42.3</t>
  </si>
  <si>
    <t>42.4</t>
  </si>
  <si>
    <t>3,85</t>
  </si>
  <si>
    <t>42.5</t>
  </si>
  <si>
    <t>1,3</t>
  </si>
  <si>
    <t>42.6</t>
  </si>
  <si>
    <t>42.7</t>
  </si>
  <si>
    <t>3,06</t>
  </si>
  <si>
    <t>Е11-01-039-04</t>
  </si>
  <si>
    <t>УСТРОЙСТВО ПЛИНТУСОВ: ИЗ ПЛИТОК КЕРАМИЧЕСКИХ</t>
  </si>
  <si>
    <t>100 М</t>
  </si>
  <si>
    <t>43.1</t>
  </si>
  <si>
    <t>23,6</t>
  </si>
  <si>
    <t>43.2</t>
  </si>
  <si>
    <t>43.3</t>
  </si>
  <si>
    <t>43.4</t>
  </si>
  <si>
    <t xml:space="preserve"> ВИТРАЖИ</t>
  </si>
  <si>
    <t>Е10-01-036-06</t>
  </si>
  <si>
    <t>УСТАНОВКА АЛЮМИНИЕВЫХ ВИТРАЖЕЙ С КОЛЕНЫМ СТЕКЛОМ  С ПЛОЩАДЬЮ ПРОЕМА ДО 10 М2</t>
  </si>
  <si>
    <t>100 М2 ПРОЁМОВ</t>
  </si>
  <si>
    <t>44.1</t>
  </si>
  <si>
    <t>80,63</t>
  </si>
  <si>
    <t>44.2</t>
  </si>
  <si>
    <t>2,35</t>
  </si>
  <si>
    <t>44.3</t>
  </si>
  <si>
    <t>6,12</t>
  </si>
  <si>
    <t>44.4</t>
  </si>
  <si>
    <t>1,57</t>
  </si>
  <si>
    <t>44.5</t>
  </si>
  <si>
    <t>9,42</t>
  </si>
  <si>
    <t>44.6</t>
  </si>
  <si>
    <t>44.7</t>
  </si>
  <si>
    <t>44.8</t>
  </si>
  <si>
    <t>240</t>
  </si>
  <si>
    <t>44.9</t>
  </si>
  <si>
    <t xml:space="preserve"> НАРУЖНЯЯ ОТДЕЛКА</t>
  </si>
  <si>
    <t>Е15-02-015-1</t>
  </si>
  <si>
    <t>ШТУКАТУРКА ПОВЕРХНОСТЕЙ ИЗВЕСТКОВЫМ РАСТВОРОМ ПРОСТАЯ СТЕН ФАСАДА</t>
  </si>
  <si>
    <t>46.1</t>
  </si>
  <si>
    <t>65,66</t>
  </si>
  <si>
    <t>46.2</t>
  </si>
  <si>
    <t>4,76</t>
  </si>
  <si>
    <t>46.3</t>
  </si>
  <si>
    <t>46.4</t>
  </si>
  <si>
    <t>1,4</t>
  </si>
  <si>
    <t>46.5</t>
  </si>
  <si>
    <t>0,00007</t>
  </si>
  <si>
    <t>0,00002</t>
  </si>
  <si>
    <t>46.6</t>
  </si>
  <si>
    <t>2,64</t>
  </si>
  <si>
    <t>47.1</t>
  </si>
  <si>
    <t>47.2</t>
  </si>
  <si>
    <t>47.3</t>
  </si>
  <si>
    <t>47.4</t>
  </si>
  <si>
    <t>47.5</t>
  </si>
  <si>
    <t>Е15-01-095-01</t>
  </si>
  <si>
    <t>ОБЛИЦОВКА ПОВЕРХНОСТЕЙ ДЕКОРАТИВНЫМИ ПАНЕЛЯМИ ТИПА "АЛЮПАН": СТЕН С УСТРОЙСТВОМ КАРКАСА ИЗ ЖЕСТЯНОГО ПРОФИЛЯ</t>
  </si>
  <si>
    <t>100 М2  РАЗВЕРНУТОЙ ПРОЕКЦИИ ПОВЕРХНОСТИ ОБЛИЦОВКИ.</t>
  </si>
  <si>
    <t>48.1</t>
  </si>
  <si>
    <t>241,05</t>
  </si>
  <si>
    <t>48.2</t>
  </si>
  <si>
    <t>8,04</t>
  </si>
  <si>
    <t>48.3</t>
  </si>
  <si>
    <t>48.4</t>
  </si>
  <si>
    <t>0,49</t>
  </si>
  <si>
    <t>48.5</t>
  </si>
  <si>
    <t>48.6</t>
  </si>
  <si>
    <t>48.7</t>
  </si>
  <si>
    <t>48.8</t>
  </si>
  <si>
    <t>133</t>
  </si>
  <si>
    <t>Е15-01-016-2</t>
  </si>
  <si>
    <t>НАРУЖНАЯ ОБЛИЦОВКА ПО БЕТОННОЙ ПОВЕРХНОСТИ КЕРАМИЧЕСКИМИ, БЕТОННЫМИ ИЛИ ЦЕМЕНТНЫМИ ОТДЕЛЬНЫМИ ПЛИТКАМИ: НА ЦЕМЕНТНОМ РАСТВОРЕ СТЕН</t>
  </si>
  <si>
    <t>50.1</t>
  </si>
  <si>
    <t>307,8</t>
  </si>
  <si>
    <t>50.2</t>
  </si>
  <si>
    <t>50.3</t>
  </si>
  <si>
    <t>50.4</t>
  </si>
  <si>
    <t>50.5</t>
  </si>
  <si>
    <t>50.6</t>
  </si>
  <si>
    <t xml:space="preserve"> КРЫЛЬЦО</t>
  </si>
  <si>
    <t>Е06-01-001-15</t>
  </si>
  <si>
    <t>УСТРОЙСТВО  КРЫЛЬЦО ИЗ БЕТОНА В 7,5</t>
  </si>
  <si>
    <t>52.1</t>
  </si>
  <si>
    <t>116,82</t>
  </si>
  <si>
    <t>52.2</t>
  </si>
  <si>
    <t>52.3</t>
  </si>
  <si>
    <t>5,83</t>
  </si>
  <si>
    <t>52.4</t>
  </si>
  <si>
    <t>0,1</t>
  </si>
  <si>
    <t>52.5</t>
  </si>
  <si>
    <t>52.6</t>
  </si>
  <si>
    <t>52.7</t>
  </si>
  <si>
    <t>52.8</t>
  </si>
  <si>
    <t>52.9</t>
  </si>
  <si>
    <t>52.10</t>
  </si>
  <si>
    <t>52.11</t>
  </si>
  <si>
    <t>52.12</t>
  </si>
  <si>
    <t>3,6</t>
  </si>
  <si>
    <t>НАРУЖНАЯ ОБЛИЦОВКА ПО БЕТОННОЙ ПОВЕРХНОСТИ КЕРАМИЧЕСКИМИ, БЕТОННЫМИ ИЛИ ЦЕМЕНТНЫМИ ОТДЕЛЬНЫМИ ПЛИТКАМИ: НА ЦЕМЕНТНОМ РАСТВОРЕ СТЕН КРЫЛЬЦО</t>
  </si>
  <si>
    <t>54.1</t>
  </si>
  <si>
    <t>54.2</t>
  </si>
  <si>
    <t>54.3</t>
  </si>
  <si>
    <t>54.4</t>
  </si>
  <si>
    <t>54.5</t>
  </si>
  <si>
    <t>54.6</t>
  </si>
  <si>
    <t xml:space="preserve"> ОТМОСТКА</t>
  </si>
  <si>
    <t>УСТРОЙСТВО ПОДСТИЛАЮЩИХ СЛОЕВ: БЕТОННЫХ ОТМОСТКИ ТОЛЩИНОЙ 50 ММ</t>
  </si>
  <si>
    <t>56.1</t>
  </si>
  <si>
    <t>56.2</t>
  </si>
  <si>
    <t>56.3</t>
  </si>
  <si>
    <t>56.4</t>
  </si>
  <si>
    <t>56.5</t>
  </si>
  <si>
    <t xml:space="preserve"> ЭЛЕКТРООСВЕЩЕНИЕ</t>
  </si>
  <si>
    <t>Ц08-02-403-3</t>
  </si>
  <si>
    <t>ПРОВОД В ЗАЩИТНОЙ ОБОЛОЧКЕ ИЛИ КАБЕЛЬ ДВУХ-ТРЕХЖИЛЬНЫЕ: ПОД ШТУКАТУРКУ ПО СТЕНАМ ИЛИ В БОРОЗДАХ</t>
  </si>
  <si>
    <t>57.1</t>
  </si>
  <si>
    <t>57.2</t>
  </si>
  <si>
    <t>57.3</t>
  </si>
  <si>
    <t>0,0025</t>
  </si>
  <si>
    <t>57.4</t>
  </si>
  <si>
    <t>57.5</t>
  </si>
  <si>
    <t>57.6</t>
  </si>
  <si>
    <t>4,9</t>
  </si>
  <si>
    <t>57.7</t>
  </si>
  <si>
    <t>57.8</t>
  </si>
  <si>
    <t>57.9</t>
  </si>
  <si>
    <t>0,83</t>
  </si>
  <si>
    <t>Ц08-03-593-6</t>
  </si>
  <si>
    <t>СВЕТИЛЬНИК ПОТОЛОЧНЫЙ ИЛИ НАСТЕННЫЙ С КРЕПЛЕНИЕМ ВИНТАМИ ДЛЯ ПОМЕЩЕНИЙ С НОРМАЛЬНЫМИ УСЛОВИЯМИ СРЕДЫ ОДНОЛАМПОВЫЙ</t>
  </si>
  <si>
    <t>59.1</t>
  </si>
  <si>
    <t>88,3</t>
  </si>
  <si>
    <t>59.2</t>
  </si>
  <si>
    <t>25,6</t>
  </si>
  <si>
    <t>59.3</t>
  </si>
  <si>
    <t>1,36</t>
  </si>
  <si>
    <t>59.4</t>
  </si>
  <si>
    <t>0,00306</t>
  </si>
  <si>
    <t>59.5</t>
  </si>
  <si>
    <t>4,08</t>
  </si>
  <si>
    <t>59.6</t>
  </si>
  <si>
    <t>59.7</t>
  </si>
  <si>
    <t>2,04</t>
  </si>
  <si>
    <t>59.8</t>
  </si>
  <si>
    <t>Ц08-03-591-2</t>
  </si>
  <si>
    <t>ВЫКЛЮЧАТЕЛЬ ОДНОКЛАВИШНЫЙ УТОПЛЕННОГО ТИПА ПРИ СКРЫТОЙ ПРОВОДКЕ</t>
  </si>
  <si>
    <t>61.1</t>
  </si>
  <si>
    <t>32,2</t>
  </si>
  <si>
    <t>61.2</t>
  </si>
  <si>
    <t>61.3</t>
  </si>
  <si>
    <t>0,00315</t>
  </si>
  <si>
    <t>61.4</t>
  </si>
  <si>
    <t>Ц08-03-591-11</t>
  </si>
  <si>
    <t>РОЗЕТКА С ЗАЗЕМЛЯЮЩИМ КОНТАКТОМ</t>
  </si>
  <si>
    <t>64.1</t>
  </si>
  <si>
    <t>73,4</t>
  </si>
  <si>
    <t>64.2</t>
  </si>
  <si>
    <t>64.3</t>
  </si>
  <si>
    <t>0,0096</t>
  </si>
  <si>
    <t>64.4</t>
  </si>
  <si>
    <t>20,4</t>
  </si>
  <si>
    <t>64.5</t>
  </si>
  <si>
    <t>Ц08-03-600-1</t>
  </si>
  <si>
    <t>СЧЕТЧИКИ, УСТАНАВЛИВАЕМЫЕ НА ГОТОВОМ ОСНОВАНИИ: ОДНОФАЗНЫЕ</t>
  </si>
  <si>
    <t>67.1</t>
  </si>
  <si>
    <t>0,34</t>
  </si>
  <si>
    <t>67.2</t>
  </si>
  <si>
    <t>67.3</t>
  </si>
  <si>
    <t>Ц08-03-526-1</t>
  </si>
  <si>
    <t>АВТОМАТ ОДНО-, ДВУХ-, ТРЕХПОЛЮСНЫЙ, УСТАНАВЛИВАЕМЫЙ НА КОНСТРУКЦИИ НА СТЕНЕ ИЛИ КОЛОННЕ, НА ТОК, А, ДО: 25</t>
  </si>
  <si>
    <t>69.1</t>
  </si>
  <si>
    <t>1,56</t>
  </si>
  <si>
    <t>69.2</t>
  </si>
  <si>
    <t>69.3</t>
  </si>
  <si>
    <t>69.4</t>
  </si>
  <si>
    <t>69.5</t>
  </si>
  <si>
    <t>0,014</t>
  </si>
  <si>
    <t>69.6</t>
  </si>
  <si>
    <t>69.7</t>
  </si>
  <si>
    <t>69.8</t>
  </si>
  <si>
    <t>69.9</t>
  </si>
  <si>
    <t>1,22</t>
  </si>
  <si>
    <t>69.10</t>
  </si>
  <si>
    <t>0,02</t>
  </si>
  <si>
    <t>69.11</t>
  </si>
  <si>
    <t>69.12</t>
  </si>
  <si>
    <t>69.13</t>
  </si>
  <si>
    <t>69.14</t>
  </si>
  <si>
    <t>69.15</t>
  </si>
  <si>
    <t xml:space="preserve"> ВЕНТИЛЯЦИЯ</t>
  </si>
  <si>
    <t>Е20-06-019-01</t>
  </si>
  <si>
    <t>УСТАНОВКА  КОНДИЦИОНЕРОВ " ЗИМО-ЛЕТО"</t>
  </si>
  <si>
    <t>1 БЛОК</t>
  </si>
  <si>
    <t>71.1</t>
  </si>
  <si>
    <t xml:space="preserve">  ВИДЕОНАБЛЮДЕНИЕ</t>
  </si>
  <si>
    <t>Ц10-04-067-23</t>
  </si>
  <si>
    <t>УЛИЧНАЯ ПОВОРОТНАЯ КАМЕРА HIKVISION IP -4МР(ЦИФРОВОЕ ВИДЕОЗАПИСЫВАЮЩЕЕ УСТРОЙСТВО)</t>
  </si>
  <si>
    <t>74.1</t>
  </si>
  <si>
    <t>2,18</t>
  </si>
  <si>
    <t>74.2</t>
  </si>
  <si>
    <t>Ц10-09-003-12</t>
  </si>
  <si>
    <t>ЦИФРОВОЕ ВИДЕОЗАПИСЫВАЮЩЕЕ УСТРОЙСТВО HIKVISION КОЛИЧЕСТВО КАНАЛОВ 8</t>
  </si>
  <si>
    <t>77.1</t>
  </si>
  <si>
    <t>Ц10-09-002-05</t>
  </si>
  <si>
    <t>БЛОК ПИТАНИЯ ВИДЕОКАМЕР 12 V 3 A</t>
  </si>
  <si>
    <t>80.1</t>
  </si>
  <si>
    <t>80.2</t>
  </si>
  <si>
    <t>80.3</t>
  </si>
  <si>
    <t>80.4</t>
  </si>
  <si>
    <t>Ц10-08-005-02</t>
  </si>
  <si>
    <t>ПРОВОД ДВУХ- И ТРЕХЖИЛЬНЫЙ С РАЗДЕЛИТЕЛЬНЫМ ОСНОВАНИЕМ ПО СТЕНАМ И ПОТОЛКАМ, ПРОКЛАДЫВАЕМЫЙ ПО ОСНОВАНИЯМ: КИРПИЧНЫМ</t>
  </si>
  <si>
    <t>84.1</t>
  </si>
  <si>
    <t>84.2</t>
  </si>
  <si>
    <t>5,76</t>
  </si>
  <si>
    <t>84.3</t>
  </si>
  <si>
    <t>84.4</t>
  </si>
  <si>
    <t>84.5</t>
  </si>
  <si>
    <t>1,008</t>
  </si>
  <si>
    <t>84.6</t>
  </si>
  <si>
    <t>84.7</t>
  </si>
  <si>
    <t>Ц08-02-396-21</t>
  </si>
  <si>
    <t>КОРОБА ПЛАСТМАССОВЫЕ СЕЧЕНИЕМ:ДО 63 ММ</t>
  </si>
  <si>
    <t>93.1</t>
  </si>
  <si>
    <t>19,21</t>
  </si>
  <si>
    <t>93.2</t>
  </si>
  <si>
    <t>1,99</t>
  </si>
  <si>
    <t>93.3</t>
  </si>
  <si>
    <t>93.4</t>
  </si>
  <si>
    <t>93.5</t>
  </si>
  <si>
    <t>93.6</t>
  </si>
  <si>
    <t>Ц08-02-409-1</t>
  </si>
  <si>
    <t>ТРУБА ПО СТЕНАМ И КОЛОННАМ С КРЕПЛЕНИЕМ СКОБАМИ, ДИАМЕТР, ММ, ДО 25</t>
  </si>
  <si>
    <t>95.1</t>
  </si>
  <si>
    <t>23,8</t>
  </si>
  <si>
    <t>95.2</t>
  </si>
  <si>
    <t>4,84</t>
  </si>
  <si>
    <t xml:space="preserve"> ОХРАННО-ПОЖАРНАЯ СИГНАЛИЗАЦИЯ</t>
  </si>
  <si>
    <t>Ц10-08-002-03</t>
  </si>
  <si>
    <t>ДАТЧИК ДЫМОВОЙ</t>
  </si>
  <si>
    <t>97.1</t>
  </si>
  <si>
    <t>1,68</t>
  </si>
  <si>
    <t>97.2</t>
  </si>
  <si>
    <t>97.3</t>
  </si>
  <si>
    <t>97.4</t>
  </si>
  <si>
    <t>97.5</t>
  </si>
  <si>
    <t>97.6</t>
  </si>
  <si>
    <t xml:space="preserve"> КОМПЬЮТЕРНАЯ СЕТЬ</t>
  </si>
  <si>
    <t>99.1</t>
  </si>
  <si>
    <t>99.2</t>
  </si>
  <si>
    <t>99.3</t>
  </si>
  <si>
    <t>99.4</t>
  </si>
  <si>
    <t>99.5</t>
  </si>
  <si>
    <t>99.6</t>
  </si>
  <si>
    <t>99.7</t>
  </si>
  <si>
    <t xml:space="preserve">            (должность, подпись - инициалы, фамилия)</t>
  </si>
  <si>
    <t xml:space="preserve">              (должность, подпись - инициалы, фамилия)</t>
  </si>
  <si>
    <t>КАБЕЛЬНАЯ ПРОДУКЦИЯ</t>
  </si>
  <si>
    <t xml:space="preserve">Составил: _____________________ </t>
  </si>
  <si>
    <t>СТАРТОВАЯ СТОИМОСТЬ СТРОИТЕЛЬСТВА</t>
  </si>
  <si>
    <t>В ДОГОВОРНЫХ ТЕКУЩИХ ЦЕНАХ ПО ОБЪЕКТУ :</t>
  </si>
  <si>
    <t>№№</t>
  </si>
  <si>
    <t>НАИМЕНОВАНИЕ ЗАТРАТ</t>
  </si>
  <si>
    <t xml:space="preserve">СТОИМОСТЬ
(тыс. сум)  </t>
  </si>
  <si>
    <t>Затраты на оборудование, мебель и инвентарь,                                                                                                                                                                                                                                                            с учетом транспортных и заготовительно-складских расходов</t>
  </si>
  <si>
    <t>Затраты на строительные материалы, изделия и конструкции, с учетом транспортных и заготовительно-складских расходов</t>
  </si>
  <si>
    <t>Затраты на основную заработную плату с учетом начислений на социальное страхование</t>
  </si>
  <si>
    <t>Затраты на эксплуатацию машин и механизмов (с учетом зарплаты машинистов), перевозку грузов</t>
  </si>
  <si>
    <t>Итого прямых затрат</t>
  </si>
  <si>
    <t xml:space="preserve">Прочие затраты производственного характера     </t>
  </si>
  <si>
    <t>Затраты на страхование строительства объектов 0,4%  с К=0,8</t>
  </si>
  <si>
    <t>Затраты для учета коэффициента риска, определяемого исходя из прогнозируемого индекса роста цен в строительстве  1%</t>
  </si>
  <si>
    <t>ИТОГО  стоимость строительства в текущих ценах без НДС</t>
  </si>
  <si>
    <t>Прочие затраты Заказчика</t>
  </si>
  <si>
    <t>ВСЕГО стоимость строительства в текущих ценах с НДС и прочими затратами Заказчика</t>
  </si>
  <si>
    <t>В соответствии с Постановлением Кабинета Министров от 11.06.03г.№ 261 " О переходе на договорные текущие цены при реализации</t>
  </si>
  <si>
    <t xml:space="preserve">инвестиционных проектов, осуществляемых за счет централизованных  капитальных  вложений",  стоимость строительства объекта </t>
  </si>
  <si>
    <r>
      <t>является</t>
    </r>
    <r>
      <rPr>
        <u/>
        <sz val="9"/>
        <rFont val="Arial Narrow"/>
        <family val="2"/>
        <charset val="204"/>
      </rPr>
      <t xml:space="preserve"> </t>
    </r>
    <r>
      <rPr>
        <b/>
        <u/>
        <sz val="9"/>
        <rFont val="Arial Narrow"/>
        <family val="2"/>
        <charset val="204"/>
      </rPr>
      <t>рекомендуемой</t>
    </r>
    <r>
      <rPr>
        <u/>
        <sz val="9"/>
        <rFont val="Arial Narrow"/>
        <family val="2"/>
        <charset val="204"/>
      </rPr>
      <t xml:space="preserve"> </t>
    </r>
    <r>
      <rPr>
        <sz val="9"/>
        <rFont val="Arial Narrow"/>
        <family val="2"/>
        <charset val="204"/>
      </rPr>
      <t>для заключения договоров между Заказчиком и Подрядчиком, и уточняются по договорной стоимости</t>
    </r>
  </si>
  <si>
    <t>производства работ по результатам тендерных опросов</t>
  </si>
  <si>
    <t>ЗАКАЗЧИК:</t>
  </si>
  <si>
    <t>_______________________________</t>
  </si>
  <si>
    <t>________________</t>
  </si>
  <si>
    <t>наименование организации                       ________________</t>
  </si>
  <si>
    <t>Ф.И.О. руководителя</t>
  </si>
  <si>
    <t xml:space="preserve">                                                                         подпись</t>
  </si>
  <si>
    <t>ИСПОЛНИТЕЛЬ</t>
  </si>
  <si>
    <t xml:space="preserve">                                                              </t>
  </si>
  <si>
    <t xml:space="preserve">                               </t>
  </si>
  <si>
    <t>ТРАНСПОРТНЫЕ РАСХОДЫ</t>
  </si>
  <si>
    <t>ВСЕГО СТРОИТЕЛЬНЫЕ МАТЕРИАЛЫ И КОНСТРУКЦИИ:</t>
  </si>
  <si>
    <t>НДС 15 %</t>
  </si>
  <si>
    <t>ИТОГО  стоимость строительства в текущих ценах с НДС 15%</t>
  </si>
  <si>
    <t>Прочие затраты и расходы Подрядчика 20,92%</t>
  </si>
  <si>
    <t>ИТОГО КАБЕЛЬНАЯ ПРОДУКЦИЯ:</t>
  </si>
  <si>
    <t>ВСЕГО КАБЕЛЬНАЯ ПРОДУКЦИЯ:</t>
  </si>
  <si>
    <t>ИТОГО ПО ОБОРУДОВАНИЮ</t>
  </si>
  <si>
    <t xml:space="preserve">ТРАНСПОРТНЫЕ РАСХОДЫ </t>
  </si>
  <si>
    <t>ВСЕГО ПО ОБОРУДОВАНИЮ</t>
  </si>
  <si>
    <t>ПРОТОКОЛ ЦЕН</t>
  </si>
  <si>
    <t>106</t>
  </si>
  <si>
    <t>108</t>
  </si>
  <si>
    <t>127</t>
  </si>
  <si>
    <t>128</t>
  </si>
  <si>
    <t>129</t>
  </si>
  <si>
    <t>130</t>
  </si>
  <si>
    <t>131</t>
  </si>
  <si>
    <t>132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</si>
  <si>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</si>
  <si>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</si>
  <si>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</si>
  <si>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</si>
  <si>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</si>
  <si>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</si>
  <si>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</si>
  <si>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</si>
  <si>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</si>
  <si>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</si>
  <si>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</si>
  <si>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</si>
  <si>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</si>
  <si>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</si>
  <si>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</si>
  <si>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</si>
  <si>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</si>
  <si>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</si>
  <si>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</si>
  <si>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</si>
  <si>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</si>
  <si>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</si>
  <si>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</si>
  <si>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</si>
  <si>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</si>
  <si>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</si>
  <si>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</si>
  <si>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</si>
  <si>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</si>
  <si>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</si>
  <si>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</si>
  <si>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</si>
  <si>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</si>
  <si>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</si>
  <si>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</si>
  <si>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</si>
  <si>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</si>
  <si>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</si>
  <si>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</si>
  <si>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 xml:space="preserve">«Строительство Банковского экспресс пункта 24/7 работающий круглосуточно на территории АО Национальный банк ВЭД в г.Ангрен» </t>
  </si>
  <si>
    <t>ПРОЧИЕ ЗАТРАТЫ ПОДРЯДЧИКА</t>
  </si>
  <si>
    <t xml:space="preserve">КАБЕЛЬНАЯ ПРОДУКЦИЯ </t>
  </si>
  <si>
    <t>МАТЕРИАЛ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</si>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</sst>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00"/>
    <numFmt numFmtId="167" formatCode="#,##0\ _₽"/>
    <numFmt numFmtId="168" formatCode="#,##0.0"/>
  </numFmts>
  <fonts count="31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10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8"/>
      <color rgb="FFFFFFFF"/>
      <name val="Times New Roman"/>
      <family val="1"/>
      <charset val="204"/>
    </font>
    <font>
      <i/>
      <sz val="8"/>
      <color rgb="FF00008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Times New Roman Cyr"/>
      <charset val="204"/>
    </font>
    <font>
      <b/>
      <sz val="12"/>
      <name val="Arial Narrow"/>
      <family val="2"/>
      <charset val="204"/>
    </font>
    <font>
      <sz val="10"/>
      <name val="Arial Cyr"/>
      <charset val="204"/>
    </font>
    <font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2"/>
      <name val="Times New Roman"/>
      <family val="1"/>
      <charset val="204"/>
    </font>
    <font>
      <b/>
      <sz val="13"/>
      <name val="Arial Narrow"/>
      <family val="2"/>
      <charset val="204"/>
    </font>
    <font>
      <sz val="5"/>
      <name val="Arial Narrow"/>
      <family val="2"/>
      <charset val="204"/>
    </font>
    <font>
      <sz val="8"/>
      <name val="Arial Narrow"/>
      <family val="2"/>
      <charset val="204"/>
    </font>
    <font>
      <sz val="9"/>
      <name val="Arial Narrow"/>
      <family val="2"/>
      <charset val="204"/>
    </font>
    <font>
      <u/>
      <sz val="9"/>
      <name val="Arial Narrow"/>
      <family val="2"/>
      <charset val="204"/>
    </font>
    <font>
      <b/>
      <u/>
      <sz val="9"/>
      <name val="Arial Narrow"/>
      <family val="2"/>
      <charset val="204"/>
    </font>
    <font>
      <u/>
      <sz val="11"/>
      <name val="Arial Narrow"/>
      <family val="2"/>
      <charset val="204"/>
    </font>
    <font>
      <b/>
      <sz val="14"/>
      <name val="Arial Narrow"/>
      <family val="2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>
      <alignment horizontal="center" vertical="top"/>
    </xf>
    <xf numFmtId="0" fontId="2" fillId="2" borderId="0">
      <alignment horizontal="left" vertical="top"/>
    </xf>
    <xf numFmtId="0" fontId="2" fillId="2" borderId="0">
      <alignment horizontal="center" vertical="top"/>
    </xf>
    <xf numFmtId="0" fontId="3" fillId="2" borderId="0">
      <alignment horizontal="center" vertical="top"/>
    </xf>
    <xf numFmtId="0" fontId="4" fillId="2" borderId="0">
      <alignment horizontal="center" vertical="top"/>
    </xf>
    <xf numFmtId="0" fontId="5" fillId="3" borderId="0">
      <alignment horizontal="center" vertical="center"/>
    </xf>
    <xf numFmtId="0" fontId="6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left" vertical="top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6" fillId="3" borderId="0">
      <alignment horizontal="right" vertical="center"/>
    </xf>
    <xf numFmtId="0" fontId="6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9" fillId="2" borderId="0">
      <alignment horizontal="left" vertical="top"/>
    </xf>
    <xf numFmtId="0" fontId="4" fillId="2" borderId="0">
      <alignment horizontal="center" vertical="top"/>
    </xf>
    <xf numFmtId="0" fontId="3" fillId="2" borderId="0">
      <alignment horizontal="center" vertical="top"/>
    </xf>
    <xf numFmtId="0" fontId="2" fillId="2" borderId="0">
      <alignment horizontal="center" vertical="top"/>
    </xf>
    <xf numFmtId="0" fontId="2" fillId="2" borderId="0">
      <alignment horizontal="left" vertical="top"/>
    </xf>
    <xf numFmtId="0" fontId="10" fillId="2" borderId="0">
      <alignment horizontal="center" vertical="top"/>
    </xf>
    <xf numFmtId="0" fontId="5" fillId="3" borderId="0">
      <alignment horizontal="center" vertical="center"/>
    </xf>
    <xf numFmtId="0" fontId="5" fillId="3" borderId="0">
      <alignment horizontal="center" vertical="top"/>
    </xf>
    <xf numFmtId="0" fontId="5" fillId="3" borderId="0">
      <alignment horizontal="center" vertical="top"/>
    </xf>
    <xf numFmtId="0" fontId="11" fillId="2" borderId="0">
      <alignment horizontal="center" vertical="center"/>
    </xf>
    <xf numFmtId="0" fontId="11" fillId="2" borderId="0">
      <alignment horizontal="right" vertical="center"/>
    </xf>
    <xf numFmtId="0" fontId="11" fillId="2" borderId="0">
      <alignment horizontal="right" vertical="center"/>
    </xf>
    <xf numFmtId="0" fontId="7" fillId="3" borderId="0">
      <alignment horizontal="center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right" vertical="center"/>
    </xf>
    <xf numFmtId="0" fontId="5" fillId="3" borderId="0">
      <alignment horizontal="right" vertical="top"/>
    </xf>
    <xf numFmtId="0" fontId="5" fillId="3" borderId="0">
      <alignment horizontal="right" vertical="center"/>
    </xf>
    <xf numFmtId="0" fontId="9" fillId="2" borderId="0">
      <alignment horizontal="left" vertical="top"/>
    </xf>
    <xf numFmtId="0" fontId="13" fillId="2" borderId="0">
      <alignment horizontal="left" vertical="top"/>
    </xf>
    <xf numFmtId="0" fontId="14" fillId="0" borderId="0"/>
    <xf numFmtId="0" fontId="16" fillId="0" borderId="0"/>
    <xf numFmtId="164" fontId="16" fillId="0" borderId="0" applyFont="0" applyFill="0" applyBorder="0" applyAlignment="0" applyProtection="0"/>
  </cellStyleXfs>
  <cellXfs count="149">
    <xf numFmtId="0" fontId="0" fillId="0" borderId="0" xfId="0"/>
    <xf numFmtId="0" fontId="5" fillId="3" borderId="2" xfId="6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2" xfId="8" applyBorder="1" applyAlignment="1">
      <alignment horizontal="center" vertical="center" wrapText="1"/>
    </xf>
    <xf numFmtId="0" fontId="4" fillId="2" borderId="2" xfId="9" applyBorder="1" applyAlignment="1">
      <alignment horizontal="left" vertical="top" wrapText="1"/>
    </xf>
    <xf numFmtId="0" fontId="4" fillId="2" borderId="2" xfId="10" applyBorder="1" applyAlignment="1">
      <alignment horizontal="right" vertical="center" wrapText="1"/>
    </xf>
    <xf numFmtId="0" fontId="4" fillId="2" borderId="2" xfId="11" applyBorder="1" applyAlignment="1">
      <alignment horizontal="right" vertical="center" wrapText="1"/>
    </xf>
    <xf numFmtId="0" fontId="5" fillId="3" borderId="2" xfId="27" applyBorder="1" applyAlignment="1">
      <alignment horizontal="center" vertical="top" wrapText="1"/>
    </xf>
    <xf numFmtId="0" fontId="7" fillId="2" borderId="2" xfId="32" applyBorder="1" applyAlignment="1">
      <alignment horizontal="center" vertical="center" wrapText="1"/>
    </xf>
    <xf numFmtId="0" fontId="7" fillId="2" borderId="2" xfId="35" applyBorder="1" applyAlignment="1">
      <alignment horizontal="left" vertical="top" wrapText="1"/>
    </xf>
    <xf numFmtId="0" fontId="12" fillId="2" borderId="2" xfId="36" applyBorder="1" applyAlignment="1">
      <alignment horizontal="center" vertical="center" wrapText="1"/>
    </xf>
    <xf numFmtId="0" fontId="12" fillId="2" borderId="2" xfId="37" applyBorder="1" applyAlignment="1">
      <alignment horizontal="left" vertical="top" wrapText="1"/>
    </xf>
    <xf numFmtId="0" fontId="6" fillId="3" borderId="5" xfId="14" applyBorder="1" applyAlignment="1">
      <alignment horizontal="right" vertical="center" wrapText="1"/>
    </xf>
    <xf numFmtId="1" fontId="4" fillId="2" borderId="2" xfId="12" applyNumberFormat="1" applyBorder="1" applyAlignment="1">
      <alignment horizontal="right" vertical="center" wrapText="1"/>
    </xf>
    <xf numFmtId="1" fontId="6" fillId="3" borderId="2" xfId="14" applyNumberFormat="1" applyBorder="1" applyAlignment="1">
      <alignment horizontal="right" vertical="center" wrapText="1"/>
    </xf>
    <xf numFmtId="165" fontId="4" fillId="2" borderId="2" xfId="11" applyNumberFormat="1" applyBorder="1" applyAlignment="1">
      <alignment horizontal="right" vertical="center" wrapText="1"/>
    </xf>
    <xf numFmtId="0" fontId="6" fillId="3" borderId="3" xfId="13" applyBorder="1" applyAlignment="1">
      <alignment horizontal="right" vertical="center" wrapText="1"/>
    </xf>
    <xf numFmtId="0" fontId="6" fillId="3" borderId="4" xfId="13" applyBorder="1" applyAlignment="1">
      <alignment horizontal="right" vertical="center" wrapText="1"/>
    </xf>
    <xf numFmtId="0" fontId="17" fillId="0" borderId="0" xfId="44" applyFont="1" applyFill="1" applyAlignment="1">
      <alignment horizontal="right" vertical="center"/>
    </xf>
    <xf numFmtId="0" fontId="17" fillId="0" borderId="0" xfId="44" applyFont="1" applyFill="1" applyAlignment="1">
      <alignment vertical="center"/>
    </xf>
    <xf numFmtId="0" fontId="17" fillId="0" borderId="0" xfId="44" applyFont="1" applyBorder="1" applyAlignment="1">
      <alignment horizontal="right" vertical="center"/>
    </xf>
    <xf numFmtId="0" fontId="18" fillId="0" borderId="0" xfId="43" applyFont="1" applyFill="1" applyAlignment="1">
      <alignment horizontal="center" vertical="center"/>
    </xf>
    <xf numFmtId="0" fontId="17" fillId="0" borderId="0" xfId="44" applyFont="1" applyBorder="1" applyAlignment="1">
      <alignment vertical="center"/>
    </xf>
    <xf numFmtId="0" fontId="18" fillId="4" borderId="0" xfId="43" applyFont="1" applyFill="1" applyBorder="1" applyAlignment="1">
      <alignment horizontal="left" vertical="center"/>
    </xf>
    <xf numFmtId="0" fontId="19" fillId="5" borderId="1" xfId="43" applyFont="1" applyFill="1" applyBorder="1" applyAlignment="1">
      <alignment horizontal="center" vertical="center" wrapText="1"/>
    </xf>
    <xf numFmtId="0" fontId="19" fillId="5" borderId="7" xfId="44" applyFont="1" applyFill="1" applyBorder="1" applyAlignment="1">
      <alignment horizontal="center" vertical="center"/>
    </xf>
    <xf numFmtId="166" fontId="19" fillId="5" borderId="7" xfId="44" applyNumberFormat="1" applyFont="1" applyFill="1" applyBorder="1" applyAlignment="1">
      <alignment horizontal="center" vertical="center" wrapText="1"/>
    </xf>
    <xf numFmtId="0" fontId="15" fillId="0" borderId="0" xfId="44" applyFont="1" applyBorder="1" applyAlignment="1">
      <alignment horizontal="right" vertical="center"/>
    </xf>
    <xf numFmtId="0" fontId="15" fillId="0" borderId="0" xfId="44" applyFont="1" applyFill="1" applyAlignment="1">
      <alignment vertical="center"/>
    </xf>
    <xf numFmtId="0" fontId="20" fillId="4" borderId="1" xfId="43" applyFont="1" applyFill="1" applyBorder="1" applyAlignment="1">
      <alignment horizontal="center" vertical="center" wrapText="1"/>
    </xf>
    <xf numFmtId="0" fontId="20" fillId="4" borderId="7" xfId="44" applyFont="1" applyFill="1" applyBorder="1" applyAlignment="1">
      <alignment horizontal="left" vertical="center" wrapText="1"/>
    </xf>
    <xf numFmtId="166" fontId="17" fillId="4" borderId="7" xfId="44" applyNumberFormat="1" applyFont="1" applyFill="1" applyBorder="1" applyAlignment="1">
      <alignment horizontal="right" vertical="center" wrapText="1" indent="1"/>
    </xf>
    <xf numFmtId="3" fontId="21" fillId="0" borderId="8" xfId="44" applyNumberFormat="1" applyFont="1" applyFill="1" applyBorder="1" applyAlignment="1">
      <alignment horizontal="right" vertical="center" wrapText="1" indent="1"/>
    </xf>
    <xf numFmtId="0" fontId="19" fillId="6" borderId="1" xfId="43" applyFont="1" applyFill="1" applyBorder="1" applyAlignment="1">
      <alignment horizontal="center" vertical="center" wrapText="1"/>
    </xf>
    <xf numFmtId="0" fontId="19" fillId="6" borderId="7" xfId="44" applyFont="1" applyFill="1" applyBorder="1" applyAlignment="1">
      <alignment horizontal="left" vertical="center" wrapText="1"/>
    </xf>
    <xf numFmtId="166" fontId="15" fillId="6" borderId="7" xfId="44" applyNumberFormat="1" applyFont="1" applyFill="1" applyBorder="1" applyAlignment="1">
      <alignment horizontal="right" vertical="center" wrapText="1" indent="1"/>
    </xf>
    <xf numFmtId="49" fontId="17" fillId="0" borderId="0" xfId="44" applyNumberFormat="1" applyFont="1" applyFill="1" applyAlignment="1">
      <alignment horizontal="right" vertical="center"/>
    </xf>
    <xf numFmtId="0" fontId="19" fillId="6" borderId="2" xfId="43" applyFont="1" applyFill="1" applyBorder="1" applyAlignment="1">
      <alignment horizontal="center" vertical="center" wrapText="1"/>
    </xf>
    <xf numFmtId="0" fontId="19" fillId="6" borderId="5" xfId="44" applyFont="1" applyFill="1" applyBorder="1" applyAlignment="1">
      <alignment horizontal="left" vertical="center" wrapText="1"/>
    </xf>
    <xf numFmtId="166" fontId="22" fillId="6" borderId="5" xfId="44" applyNumberFormat="1" applyFont="1" applyFill="1" applyBorder="1" applyAlignment="1">
      <alignment horizontal="right" vertical="center" wrapText="1" indent="1"/>
    </xf>
    <xf numFmtId="0" fontId="19" fillId="4" borderId="6" xfId="43" applyFont="1" applyFill="1" applyBorder="1" applyAlignment="1">
      <alignment horizontal="center" vertical="center" wrapText="1"/>
    </xf>
    <xf numFmtId="0" fontId="19" fillId="4" borderId="8" xfId="44" applyFont="1" applyFill="1" applyBorder="1" applyAlignment="1">
      <alignment horizontal="left" vertical="center" wrapText="1"/>
    </xf>
    <xf numFmtId="166" fontId="15" fillId="4" borderId="8" xfId="44" applyNumberFormat="1" applyFont="1" applyFill="1" applyBorder="1" applyAlignment="1">
      <alignment horizontal="right" vertical="center" wrapText="1" indent="1"/>
    </xf>
    <xf numFmtId="0" fontId="19" fillId="6" borderId="6" xfId="43" applyFont="1" applyFill="1" applyBorder="1" applyAlignment="1">
      <alignment horizontal="center" vertical="center" wrapText="1"/>
    </xf>
    <xf numFmtId="0" fontId="19" fillId="6" borderId="8" xfId="44" applyFont="1" applyFill="1" applyBorder="1" applyAlignment="1">
      <alignment horizontal="left" vertical="center" wrapText="1"/>
    </xf>
    <xf numFmtId="166" fontId="15" fillId="6" borderId="8" xfId="44" applyNumberFormat="1" applyFont="1" applyFill="1" applyBorder="1" applyAlignment="1">
      <alignment horizontal="right" vertical="center" wrapText="1" indent="1"/>
    </xf>
    <xf numFmtId="0" fontId="20" fillId="4" borderId="6" xfId="43" applyFont="1" applyFill="1" applyBorder="1" applyAlignment="1">
      <alignment horizontal="center" vertical="center" wrapText="1"/>
    </xf>
    <xf numFmtId="0" fontId="20" fillId="4" borderId="8" xfId="44" applyFont="1" applyFill="1" applyBorder="1" applyAlignment="1">
      <alignment horizontal="left" vertical="center" wrapText="1"/>
    </xf>
    <xf numFmtId="166" fontId="17" fillId="0" borderId="8" xfId="44" applyNumberFormat="1" applyFont="1" applyFill="1" applyBorder="1" applyAlignment="1">
      <alignment horizontal="right" vertical="center" wrapText="1" indent="1"/>
    </xf>
    <xf numFmtId="0" fontId="22" fillId="5" borderId="6" xfId="43" applyFont="1" applyFill="1" applyBorder="1" applyAlignment="1">
      <alignment horizontal="center" vertical="center" wrapText="1"/>
    </xf>
    <xf numFmtId="0" fontId="22" fillId="5" borderId="8" xfId="44" applyFont="1" applyFill="1" applyBorder="1" applyAlignment="1">
      <alignment horizontal="left" vertical="center" wrapText="1"/>
    </xf>
    <xf numFmtId="166" fontId="22" fillId="5" borderId="8" xfId="44" applyNumberFormat="1" applyFont="1" applyFill="1" applyBorder="1" applyAlignment="1">
      <alignment horizontal="right" vertical="center" wrapText="1" indent="1"/>
    </xf>
    <xf numFmtId="0" fontId="23" fillId="4" borderId="0" xfId="43" applyFont="1" applyFill="1" applyBorder="1" applyAlignment="1">
      <alignment vertical="center"/>
    </xf>
    <xf numFmtId="166" fontId="23" fillId="4" borderId="0" xfId="43" applyNumberFormat="1" applyFont="1" applyFill="1" applyAlignment="1">
      <alignment horizontal="right" vertical="center" indent="1"/>
    </xf>
    <xf numFmtId="0" fontId="24" fillId="0" borderId="0" xfId="44" applyFont="1" applyBorder="1" applyAlignment="1">
      <alignment horizontal="right" vertical="center"/>
    </xf>
    <xf numFmtId="0" fontId="24" fillId="0" borderId="0" xfId="44" applyFont="1" applyFill="1" applyAlignment="1">
      <alignment vertical="center"/>
    </xf>
    <xf numFmtId="0" fontId="24" fillId="4" borderId="0" xfId="43" applyFont="1" applyFill="1" applyBorder="1" applyAlignment="1">
      <alignment vertical="center"/>
    </xf>
    <xf numFmtId="166" fontId="24" fillId="4" borderId="0" xfId="43" applyNumberFormat="1" applyFont="1" applyFill="1" applyAlignment="1">
      <alignment horizontal="right" vertical="center" indent="1"/>
    </xf>
    <xf numFmtId="0" fontId="18" fillId="4" borderId="0" xfId="43" applyFont="1" applyFill="1" applyBorder="1" applyAlignment="1">
      <alignment vertical="center"/>
    </xf>
    <xf numFmtId="166" fontId="18" fillId="4" borderId="0" xfId="43" applyNumberFormat="1" applyFont="1" applyFill="1" applyAlignment="1">
      <alignment horizontal="right" vertical="center" indent="1"/>
    </xf>
    <xf numFmtId="0" fontId="18" fillId="4" borderId="0" xfId="43" applyFont="1" applyFill="1" applyBorder="1" applyAlignment="1">
      <alignment horizontal="center" vertical="center"/>
    </xf>
    <xf numFmtId="0" fontId="18" fillId="4" borderId="0" xfId="43" applyFont="1" applyFill="1" applyAlignment="1">
      <alignment horizontal="center" vertical="center"/>
    </xf>
    <xf numFmtId="0" fontId="15" fillId="4" borderId="0" xfId="44" applyFont="1" applyFill="1" applyAlignment="1">
      <alignment vertical="center"/>
    </xf>
    <xf numFmtId="166" fontId="15" fillId="4" borderId="0" xfId="44" applyNumberFormat="1" applyFont="1" applyFill="1" applyAlignment="1">
      <alignment horizontal="right" vertical="center" indent="1"/>
    </xf>
    <xf numFmtId="0" fontId="18" fillId="4" borderId="0" xfId="44" applyFont="1" applyFill="1"/>
    <xf numFmtId="166" fontId="18" fillId="4" borderId="0" xfId="44" applyNumberFormat="1" applyFont="1" applyFill="1" applyAlignment="1">
      <alignment horizontal="center"/>
    </xf>
    <xf numFmtId="0" fontId="17" fillId="4" borderId="0" xfId="44" applyFont="1" applyFill="1" applyAlignment="1">
      <alignment horizontal="left" vertical="center"/>
    </xf>
    <xf numFmtId="166" fontId="17" fillId="4" borderId="0" xfId="44" applyNumberFormat="1" applyFont="1" applyFill="1" applyAlignment="1">
      <alignment horizontal="center"/>
    </xf>
    <xf numFmtId="166" fontId="17" fillId="4" borderId="0" xfId="44" applyNumberFormat="1" applyFont="1" applyFill="1" applyAlignment="1">
      <alignment horizontal="right" indent="1"/>
    </xf>
    <xf numFmtId="0" fontId="17" fillId="4" borderId="0" xfId="44" applyFont="1" applyFill="1" applyAlignment="1">
      <alignment vertical="center"/>
    </xf>
    <xf numFmtId="166" fontId="15" fillId="4" borderId="0" xfId="44" applyNumberFormat="1" applyFont="1" applyFill="1" applyAlignment="1">
      <alignment horizontal="center"/>
    </xf>
    <xf numFmtId="0" fontId="28" fillId="4" borderId="0" xfId="44" applyFont="1" applyFill="1"/>
    <xf numFmtId="166" fontId="28" fillId="4" borderId="0" xfId="44" applyNumberFormat="1" applyFont="1" applyFill="1" applyAlignment="1">
      <alignment horizontal="center"/>
    </xf>
    <xf numFmtId="166" fontId="17" fillId="4" borderId="0" xfId="44" applyNumberFormat="1" applyFont="1" applyFill="1" applyAlignment="1">
      <alignment horizontal="right" vertical="center" indent="1"/>
    </xf>
    <xf numFmtId="166" fontId="17" fillId="0" borderId="0" xfId="44" applyNumberFormat="1" applyFont="1" applyFill="1" applyAlignment="1">
      <alignment horizontal="right" vertical="center" indent="1"/>
    </xf>
    <xf numFmtId="0" fontId="6" fillId="3" borderId="4" xfId="13" applyBorder="1" applyAlignment="1">
      <alignment vertical="center" wrapText="1"/>
    </xf>
    <xf numFmtId="167" fontId="6" fillId="3" borderId="2" xfId="14" applyNumberFormat="1" applyBorder="1" applyAlignment="1">
      <alignment horizontal="right" vertical="center" wrapText="1"/>
    </xf>
    <xf numFmtId="167" fontId="6" fillId="3" borderId="5" xfId="14" applyNumberFormat="1" applyBorder="1" applyAlignment="1">
      <alignment horizontal="right" vertical="center" wrapText="1"/>
    </xf>
    <xf numFmtId="167" fontId="6" fillId="3" borderId="5" xfId="13" applyNumberFormat="1" applyBorder="1" applyAlignment="1">
      <alignment vertical="center" wrapText="1"/>
    </xf>
    <xf numFmtId="1" fontId="4" fillId="7" borderId="5" xfId="12" applyNumberFormat="1" applyFill="1" applyBorder="1" applyAlignment="1">
      <alignment horizontal="right" vertical="center" wrapText="1"/>
    </xf>
    <xf numFmtId="0" fontId="4" fillId="7" borderId="3" xfId="8" applyFill="1" applyBorder="1" applyAlignment="1">
      <alignment horizontal="center" vertical="center" wrapText="1"/>
    </xf>
    <xf numFmtId="0" fontId="4" fillId="7" borderId="4" xfId="8" applyFill="1" applyBorder="1" applyAlignment="1">
      <alignment horizontal="center" vertical="center" wrapText="1"/>
    </xf>
    <xf numFmtId="0" fontId="6" fillId="7" borderId="4" xfId="13" applyFill="1" applyBorder="1" applyAlignment="1">
      <alignment horizontal="right" vertical="center" wrapText="1"/>
    </xf>
    <xf numFmtId="0" fontId="4" fillId="7" borderId="4" xfId="10" applyFill="1" applyBorder="1" applyAlignment="1">
      <alignment horizontal="right" vertical="center" wrapText="1"/>
    </xf>
    <xf numFmtId="0" fontId="4" fillId="7" borderId="4" xfId="11" applyFill="1" applyBorder="1" applyAlignment="1">
      <alignment horizontal="right" vertical="center" wrapText="1"/>
    </xf>
    <xf numFmtId="0" fontId="6" fillId="7" borderId="4" xfId="9" applyFont="1" applyFill="1" applyBorder="1" applyAlignment="1">
      <alignment horizontal="right" vertical="top" wrapText="1"/>
    </xf>
    <xf numFmtId="166" fontId="17" fillId="0" borderId="0" xfId="44" applyNumberFormat="1" applyFont="1" applyBorder="1" applyAlignment="1">
      <alignment horizontal="right" vertical="center"/>
    </xf>
    <xf numFmtId="3" fontId="5" fillId="3" borderId="2" xfId="6" applyNumberFormat="1" applyBorder="1" applyAlignment="1">
      <alignment horizontal="center" vertical="center" wrapText="1"/>
    </xf>
    <xf numFmtId="3" fontId="4" fillId="2" borderId="2" xfId="11" applyNumberFormat="1" applyBorder="1" applyAlignment="1">
      <alignment horizontal="right" vertical="center" wrapText="1"/>
    </xf>
    <xf numFmtId="3" fontId="0" fillId="0" borderId="0" xfId="0" applyNumberFormat="1" applyAlignment="1">
      <alignment wrapText="1"/>
    </xf>
    <xf numFmtId="2" fontId="30" fillId="0" borderId="0" xfId="0" applyNumberFormat="1" applyFont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wrapText="1"/>
    </xf>
    <xf numFmtId="3" fontId="0" fillId="0" borderId="2" xfId="0" applyNumberFormat="1" applyBorder="1" applyAlignment="1">
      <alignment wrapText="1"/>
    </xf>
    <xf numFmtId="168" fontId="0" fillId="0" borderId="2" xfId="0" applyNumberFormat="1" applyBorder="1" applyAlignment="1">
      <alignment wrapText="1"/>
    </xf>
    <xf numFmtId="0" fontId="9" fillId="2" borderId="0" xfId="41" applyAlignment="1">
      <alignment horizontal="left" vertical="top" wrapText="1"/>
    </xf>
    <xf numFmtId="0" fontId="13" fillId="2" borderId="0" xfId="42" applyAlignment="1">
      <alignment horizontal="left" vertical="top" wrapText="1"/>
    </xf>
    <xf numFmtId="0" fontId="7" fillId="2" borderId="3" xfId="33" applyBorder="1" applyAlignment="1">
      <alignment horizontal="right" vertical="center" wrapText="1"/>
    </xf>
    <xf numFmtId="0" fontId="7" fillId="2" borderId="5" xfId="33" applyBorder="1" applyAlignment="1">
      <alignment horizontal="right" vertical="center" wrapText="1"/>
    </xf>
    <xf numFmtId="0" fontId="7" fillId="2" borderId="3" xfId="34" applyNumberFormat="1" applyBorder="1" applyAlignment="1">
      <alignment horizontal="right" vertical="center" wrapText="1"/>
    </xf>
    <xf numFmtId="0" fontId="7" fillId="2" borderId="5" xfId="34" applyBorder="1" applyAlignment="1">
      <alignment horizontal="right" vertical="center" wrapText="1"/>
    </xf>
    <xf numFmtId="0" fontId="12" fillId="2" borderId="3" xfId="38" applyBorder="1" applyAlignment="1">
      <alignment horizontal="right" vertical="center" wrapText="1"/>
    </xf>
    <xf numFmtId="0" fontId="12" fillId="2" borderId="5" xfId="38" applyBorder="1" applyAlignment="1">
      <alignment horizontal="right" vertical="center" wrapText="1"/>
    </xf>
    <xf numFmtId="0" fontId="12" fillId="2" borderId="3" xfId="38" applyNumberFormat="1" applyBorder="1" applyAlignment="1">
      <alignment horizontal="right" vertical="center" wrapText="1"/>
    </xf>
    <xf numFmtId="0" fontId="7" fillId="3" borderId="3" xfId="31" applyBorder="1" applyAlignment="1">
      <alignment horizontal="center" vertical="top" wrapText="1"/>
    </xf>
    <xf numFmtId="0" fontId="7" fillId="3" borderId="4" xfId="31" applyBorder="1" applyAlignment="1">
      <alignment horizontal="center" vertical="top" wrapText="1"/>
    </xf>
    <xf numFmtId="0" fontId="7" fillId="3" borderId="5" xfId="31" applyBorder="1" applyAlignment="1">
      <alignment horizontal="center" vertical="top" wrapText="1"/>
    </xf>
    <xf numFmtId="0" fontId="7" fillId="2" borderId="5" xfId="34" applyNumberFormat="1" applyBorder="1" applyAlignment="1">
      <alignment horizontal="right" vertical="center" wrapText="1"/>
    </xf>
    <xf numFmtId="0" fontId="4" fillId="2" borderId="0" xfId="20" applyAlignment="1">
      <alignment horizontal="center" vertical="top" wrapText="1"/>
    </xf>
    <xf numFmtId="0" fontId="5" fillId="3" borderId="1" xfId="25" applyBorder="1" applyAlignment="1">
      <alignment horizontal="center" vertical="center" wrapText="1"/>
    </xf>
    <xf numFmtId="0" fontId="5" fillId="3" borderId="6" xfId="25" applyBorder="1" applyAlignment="1">
      <alignment horizontal="center" vertical="center" wrapText="1"/>
    </xf>
    <xf numFmtId="0" fontId="5" fillId="3" borderId="1" xfId="26" applyBorder="1" applyAlignment="1">
      <alignment horizontal="center" vertical="top" wrapText="1"/>
    </xf>
    <xf numFmtId="0" fontId="5" fillId="3" borderId="6" xfId="26" applyBorder="1" applyAlignment="1">
      <alignment horizontal="center" vertical="top" wrapText="1"/>
    </xf>
    <xf numFmtId="0" fontId="5" fillId="3" borderId="3" xfId="25" applyBorder="1" applyAlignment="1">
      <alignment horizontal="center" vertical="center" wrapText="1"/>
    </xf>
    <xf numFmtId="0" fontId="5" fillId="3" borderId="4" xfId="25" applyBorder="1" applyAlignment="1">
      <alignment horizontal="center" vertical="center" wrapText="1"/>
    </xf>
    <xf numFmtId="0" fontId="5" fillId="3" borderId="5" xfId="25" applyBorder="1" applyAlignment="1">
      <alignment horizontal="center" vertical="center" wrapText="1"/>
    </xf>
    <xf numFmtId="0" fontId="5" fillId="3" borderId="3" xfId="26" applyBorder="1" applyAlignment="1">
      <alignment horizontal="center" vertical="top" wrapText="1"/>
    </xf>
    <xf numFmtId="0" fontId="5" fillId="3" borderId="5" xfId="26" applyBorder="1" applyAlignment="1">
      <alignment horizontal="center" vertical="top" wrapText="1"/>
    </xf>
    <xf numFmtId="0" fontId="2" fillId="2" borderId="0" xfId="22" applyAlignment="1">
      <alignment horizontal="center" vertical="top" wrapText="1"/>
    </xf>
    <xf numFmtId="0" fontId="10" fillId="2" borderId="0" xfId="20" applyFont="1" applyAlignment="1">
      <alignment horizontal="center" vertical="top" wrapText="1"/>
    </xf>
    <xf numFmtId="0" fontId="10" fillId="2" borderId="0" xfId="24" applyAlignment="1">
      <alignment horizontal="center" vertical="top" wrapText="1"/>
    </xf>
    <xf numFmtId="0" fontId="3" fillId="2" borderId="0" xfId="21" applyAlignment="1">
      <alignment horizontal="center" vertical="top" wrapText="1"/>
    </xf>
    <xf numFmtId="0" fontId="5" fillId="3" borderId="3" xfId="27" applyBorder="1" applyAlignment="1">
      <alignment horizontal="center" vertical="top" wrapText="1"/>
    </xf>
    <xf numFmtId="0" fontId="5" fillId="3" borderId="5" xfId="27" applyBorder="1" applyAlignment="1">
      <alignment horizontal="center" vertical="top" wrapText="1"/>
    </xf>
    <xf numFmtId="0" fontId="6" fillId="3" borderId="3" xfId="13" applyBorder="1" applyAlignment="1">
      <alignment horizontal="center" vertical="center" wrapText="1"/>
    </xf>
    <xf numFmtId="0" fontId="6" fillId="3" borderId="4" xfId="13" applyBorder="1" applyAlignment="1">
      <alignment horizontal="center" vertical="center" wrapText="1"/>
    </xf>
    <xf numFmtId="0" fontId="6" fillId="7" borderId="3" xfId="13" applyFill="1" applyBorder="1" applyAlignment="1">
      <alignment horizontal="center" vertical="center" wrapText="1"/>
    </xf>
    <xf numFmtId="0" fontId="6" fillId="7" borderId="4" xfId="13" applyFill="1" applyBorder="1" applyAlignment="1">
      <alignment horizontal="center" vertical="center" wrapText="1"/>
    </xf>
    <xf numFmtId="0" fontId="6" fillId="7" borderId="5" xfId="13" applyFill="1" applyBorder="1" applyAlignment="1">
      <alignment horizontal="center" vertical="center" wrapText="1"/>
    </xf>
    <xf numFmtId="0" fontId="8" fillId="3" borderId="3" xfId="17" applyBorder="1" applyAlignment="1">
      <alignment horizontal="right" vertical="top" wrapText="1"/>
    </xf>
    <xf numFmtId="0" fontId="8" fillId="3" borderId="4" xfId="17" applyBorder="1" applyAlignment="1">
      <alignment horizontal="right" vertical="top" wrapText="1"/>
    </xf>
    <xf numFmtId="0" fontId="8" fillId="3" borderId="5" xfId="17" applyBorder="1" applyAlignment="1">
      <alignment horizontal="right" vertical="top" wrapText="1"/>
    </xf>
    <xf numFmtId="0" fontId="9" fillId="2" borderId="0" xfId="19" applyAlignment="1">
      <alignment horizontal="left" vertical="top" wrapText="1"/>
    </xf>
    <xf numFmtId="0" fontId="6" fillId="3" borderId="3" xfId="7" applyBorder="1" applyAlignment="1">
      <alignment horizontal="center" vertical="center" wrapText="1"/>
    </xf>
    <xf numFmtId="0" fontId="6" fillId="3" borderId="4" xfId="7" applyBorder="1" applyAlignment="1">
      <alignment horizontal="center" vertical="center" wrapText="1"/>
    </xf>
    <xf numFmtId="0" fontId="2" fillId="2" borderId="0" xfId="3" applyAlignment="1">
      <alignment horizontal="center" vertical="top" wrapText="1"/>
    </xf>
    <xf numFmtId="0" fontId="10" fillId="2" borderId="0" xfId="5" applyFont="1" applyAlignment="1">
      <alignment horizontal="center" vertical="top" wrapText="1"/>
    </xf>
    <xf numFmtId="0" fontId="1" fillId="2" borderId="0" xfId="1" applyAlignment="1">
      <alignment horizontal="center" vertical="top" wrapText="1"/>
    </xf>
    <xf numFmtId="0" fontId="6" fillId="3" borderId="5" xfId="13" applyBorder="1" applyAlignment="1">
      <alignment horizontal="center" vertical="center" wrapText="1"/>
    </xf>
    <xf numFmtId="0" fontId="6" fillId="3" borderId="5" xfId="7" applyBorder="1" applyAlignment="1">
      <alignment horizontal="center" vertical="center" wrapText="1"/>
    </xf>
    <xf numFmtId="0" fontId="6" fillId="3" borderId="3" xfId="13" applyBorder="1" applyAlignment="1">
      <alignment horizontal="right" vertical="center" wrapText="1"/>
    </xf>
    <xf numFmtId="0" fontId="6" fillId="3" borderId="4" xfId="13" applyBorder="1" applyAlignment="1">
      <alignment horizontal="right" vertical="center" wrapText="1"/>
    </xf>
    <xf numFmtId="0" fontId="6" fillId="3" borderId="5" xfId="13" applyBorder="1" applyAlignment="1">
      <alignment horizontal="right" vertical="center" wrapText="1"/>
    </xf>
    <xf numFmtId="0" fontId="25" fillId="4" borderId="0" xfId="43" applyFont="1" applyFill="1" applyBorder="1" applyAlignment="1">
      <alignment horizontal="left" vertical="center"/>
    </xf>
    <xf numFmtId="0" fontId="15" fillId="4" borderId="0" xfId="43" applyFont="1" applyFill="1" applyBorder="1" applyAlignment="1">
      <alignment horizontal="center" vertical="center" wrapText="1"/>
    </xf>
    <xf numFmtId="0" fontId="29" fillId="4" borderId="0" xfId="43" applyFont="1" applyFill="1" applyBorder="1" applyAlignment="1">
      <alignment horizontal="center" vertical="center" wrapText="1"/>
    </xf>
    <xf numFmtId="0" fontId="19" fillId="4" borderId="0" xfId="43" applyFont="1" applyFill="1" applyBorder="1" applyAlignment="1">
      <alignment horizontal="center" vertical="center" wrapText="1"/>
    </xf>
    <xf numFmtId="0" fontId="20" fillId="4" borderId="0" xfId="43" applyFont="1" applyFill="1" applyBorder="1" applyAlignment="1">
      <alignment horizontal="center" vertical="center" wrapText="1"/>
    </xf>
  </cellXfs>
  <cellStyles count="46">
    <cellStyle name="SCводно-ресурсная ведомость0" xfId="1"/>
    <cellStyle name="SCводно-ресурсная ведомость1" xfId="2"/>
    <cellStyle name="SCводно-ресурсная ведомость10" xfId="11"/>
    <cellStyle name="SCводно-ресурсная ведомость11" xfId="12"/>
    <cellStyle name="SCводно-ресурсная ведомость12" xfId="13"/>
    <cellStyle name="SCводно-ресурсная ведомость13" xfId="14"/>
    <cellStyle name="SCводно-ресурсная ведомость14" xfId="15"/>
    <cellStyle name="SCводно-ресурсная ведомость15" xfId="16"/>
    <cellStyle name="SCводно-ресурсная ведомость16" xfId="17"/>
    <cellStyle name="SCводно-ресурсная ведомость17" xfId="18"/>
    <cellStyle name="SCводно-ресурсная ведомость18" xfId="19"/>
    <cellStyle name="SCводно-ресурсная ведомость2" xfId="3"/>
    <cellStyle name="SCводно-ресурсная ведомость3" xfId="4"/>
    <cellStyle name="SCводно-ресурсная ведомость4" xfId="5"/>
    <cellStyle name="SCводно-ресурсная ведомость5" xfId="6"/>
    <cellStyle name="SCводно-ресурсная ведомость6" xfId="7"/>
    <cellStyle name="SCводно-ресурсная ведомость7" xfId="8"/>
    <cellStyle name="SCводно-ресурсная ведомость8" xfId="9"/>
    <cellStyle name="SCводно-ресурсная ведомость9" xfId="10"/>
    <cellStyle name="SЛокально-ресурсная ведомости 20" xfId="20"/>
    <cellStyle name="SЛокально-ресурсная ведомости 21" xfId="21"/>
    <cellStyle name="SЛокально-ресурсная ведомости 210" xfId="30"/>
    <cellStyle name="SЛокально-ресурсная ведомости 211" xfId="31"/>
    <cellStyle name="SЛокально-ресурсная ведомости 212" xfId="32"/>
    <cellStyle name="SЛокально-ресурсная ведомости 213" xfId="33"/>
    <cellStyle name="SЛокально-ресурсная ведомости 214" xfId="34"/>
    <cellStyle name="SЛокально-ресурсная ведомости 215" xfId="35"/>
    <cellStyle name="SЛокально-ресурсная ведомости 216" xfId="36"/>
    <cellStyle name="SЛокально-ресурсная ведомости 217" xfId="37"/>
    <cellStyle name="SЛокально-ресурсная ведомости 218" xfId="38"/>
    <cellStyle name="SЛокально-ресурсная ведомости 219" xfId="39"/>
    <cellStyle name="SЛокально-ресурсная ведомости 22" xfId="22"/>
    <cellStyle name="SЛокально-ресурсная ведомости 220" xfId="40"/>
    <cellStyle name="SЛокально-ресурсная ведомости 221" xfId="41"/>
    <cellStyle name="SЛокально-ресурсная ведомости 222" xfId="42"/>
    <cellStyle name="SЛокально-ресурсная ведомости 23" xfId="23"/>
    <cellStyle name="SЛокально-ресурсная ведомости 24" xfId="24"/>
    <cellStyle name="SЛокально-ресурсная ведомости 25" xfId="25"/>
    <cellStyle name="SЛокально-ресурсная ведомости 26" xfId="26"/>
    <cellStyle name="SЛокально-ресурсная ведомости 27" xfId="27"/>
    <cellStyle name="SЛокально-ресурсная ведомости 28" xfId="28"/>
    <cellStyle name="SЛокально-ресурсная ведомости 29" xfId="29"/>
    <cellStyle name="Обычный" xfId="0" builtinId="0"/>
    <cellStyle name="Обычный_- 857_ALL_4-156_ХОЗЯЙСТВЕННЫЙ КОРПУС. ОТОПЛЕНИЕ И ВЕНТИЛЯЦИЯ" xfId="44"/>
    <cellStyle name="Обычный_Счет-фактура Экспертизе" xfId="43"/>
    <cellStyle name="Финансовы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9"/>
  <sheetViews>
    <sheetView tabSelected="1" topLeftCell="A459" workbookViewId="0">
      <selection activeCell="G455" sqref="G455:H455"/>
    </sheetView>
  </sheetViews>
  <sheetFormatPr defaultRowHeight="15" x14ac:dyDescent="0.25"/>
  <cols>
    <col min="1" max="1" width="5.42578125" style="2" customWidth="1"/>
    <col min="2" max="2" width="11.140625" style="2" customWidth="1"/>
    <col min="3" max="3" width="50.28515625" style="2" customWidth="1"/>
    <col min="4" max="4" width="10.140625" style="2" customWidth="1"/>
    <col min="5" max="5" width="6.5703125" style="2" customWidth="1"/>
    <col min="6" max="6" width="3.28515625" style="2" customWidth="1"/>
    <col min="7" max="7" width="10" style="2" customWidth="1"/>
    <col min="8" max="8" width="0.140625" style="2" customWidth="1"/>
    <col min="9" max="9" width="3.140625" style="2" customWidth="1"/>
    <col min="10" max="10" width="13" style="2" hidden="1" customWidth="1"/>
    <col min="11" max="16384" width="9.140625" style="2"/>
  </cols>
  <sheetData>
    <row r="1" spans="1:8" x14ac:dyDescent="0.25">
      <c r="A1" s="119" t="s">
        <v>0</v>
      </c>
      <c r="B1" s="119"/>
      <c r="C1" s="119"/>
      <c r="D1" s="119"/>
      <c r="E1" s="119"/>
      <c r="F1" s="119"/>
      <c r="G1" s="119"/>
      <c r="H1" s="119"/>
    </row>
    <row r="3" spans="1:8" ht="38.25" customHeight="1" x14ac:dyDescent="0.25">
      <c r="A3" s="120" t="str">
        <f>СВОД!A4</f>
        <v xml:space="preserve">«Строительство Банковского экспресс пункта 24/7 работающий круглосуточно на территории АО Национальный банк ВЭД в г.Ангрен» </v>
      </c>
      <c r="B3" s="120"/>
      <c r="C3" s="120"/>
      <c r="D3" s="120"/>
      <c r="E3" s="120"/>
      <c r="F3" s="120"/>
      <c r="G3" s="120"/>
      <c r="H3" s="120"/>
    </row>
    <row r="5" spans="1:8" ht="18.75" x14ac:dyDescent="0.25">
      <c r="A5" s="121" t="s">
        <v>742</v>
      </c>
      <c r="B5" s="121"/>
      <c r="C5" s="121"/>
      <c r="D5" s="121"/>
      <c r="E5" s="121"/>
      <c r="F5" s="121"/>
      <c r="G5" s="121"/>
      <c r="H5" s="121"/>
    </row>
    <row r="7" spans="1:8" x14ac:dyDescent="0.25">
      <c r="A7" s="122" t="s">
        <v>2</v>
      </c>
      <c r="B7" s="122"/>
      <c r="C7" s="122"/>
      <c r="D7" s="122"/>
      <c r="E7" s="122"/>
      <c r="F7" s="122"/>
      <c r="G7" s="122"/>
      <c r="H7" s="122"/>
    </row>
    <row r="8" spans="1:8" x14ac:dyDescent="0.25">
      <c r="A8" s="109" t="s">
        <v>3</v>
      </c>
      <c r="B8" s="109"/>
      <c r="C8" s="109"/>
      <c r="D8" s="109"/>
      <c r="E8" s="109"/>
      <c r="F8" s="109"/>
      <c r="G8" s="109"/>
      <c r="H8" s="109"/>
    </row>
    <row r="10" spans="1:8" x14ac:dyDescent="0.25">
      <c r="A10" s="110" t="s">
        <v>4</v>
      </c>
      <c r="B10" s="112" t="s">
        <v>743</v>
      </c>
      <c r="C10" s="110" t="s">
        <v>744</v>
      </c>
      <c r="D10" s="110" t="s">
        <v>745</v>
      </c>
      <c r="E10" s="114" t="s">
        <v>8</v>
      </c>
      <c r="F10" s="115"/>
      <c r="G10" s="115"/>
      <c r="H10" s="116"/>
    </row>
    <row r="11" spans="1:8" x14ac:dyDescent="0.25">
      <c r="A11" s="111"/>
      <c r="B11" s="113"/>
      <c r="C11" s="111"/>
      <c r="D11" s="111"/>
      <c r="E11" s="117" t="s">
        <v>746</v>
      </c>
      <c r="F11" s="118"/>
      <c r="G11" s="117" t="s">
        <v>747</v>
      </c>
      <c r="H11" s="118"/>
    </row>
    <row r="12" spans="1:8" x14ac:dyDescent="0.25">
      <c r="A12" s="7" t="s">
        <v>11</v>
      </c>
      <c r="B12" s="7" t="s">
        <v>12</v>
      </c>
      <c r="C12" s="7" t="s">
        <v>13</v>
      </c>
      <c r="D12" s="7" t="s">
        <v>14</v>
      </c>
      <c r="E12" s="123" t="s">
        <v>15</v>
      </c>
      <c r="F12" s="124"/>
      <c r="G12" s="123" t="s">
        <v>16</v>
      </c>
      <c r="H12" s="124"/>
    </row>
    <row r="13" spans="1:8" x14ac:dyDescent="0.25">
      <c r="A13" s="105" t="s">
        <v>748</v>
      </c>
      <c r="B13" s="106"/>
      <c r="C13" s="106"/>
      <c r="D13" s="106"/>
      <c r="E13" s="106"/>
      <c r="F13" s="106"/>
      <c r="G13" s="106"/>
      <c r="H13" s="107"/>
    </row>
    <row r="14" spans="1:8" ht="21" x14ac:dyDescent="0.25">
      <c r="A14" s="8" t="s">
        <v>11</v>
      </c>
      <c r="B14" s="8" t="s">
        <v>749</v>
      </c>
      <c r="C14" s="9" t="s">
        <v>750</v>
      </c>
      <c r="D14" s="8" t="s">
        <v>234</v>
      </c>
      <c r="E14" s="98"/>
      <c r="F14" s="99"/>
      <c r="G14" s="100">
        <v>0.73</v>
      </c>
      <c r="H14" s="101"/>
    </row>
    <row r="15" spans="1:8" x14ac:dyDescent="0.25">
      <c r="A15" s="10" t="s">
        <v>752</v>
      </c>
      <c r="B15" s="10" t="s">
        <v>19</v>
      </c>
      <c r="C15" s="11" t="s">
        <v>20</v>
      </c>
      <c r="D15" s="10" t="s">
        <v>21</v>
      </c>
      <c r="E15" s="102" t="s">
        <v>753</v>
      </c>
      <c r="F15" s="103"/>
      <c r="G15" s="104">
        <v>1.825</v>
      </c>
      <c r="H15" s="103"/>
    </row>
    <row r="16" spans="1:8" ht="22.5" x14ac:dyDescent="0.25">
      <c r="A16" s="10" t="s">
        <v>754</v>
      </c>
      <c r="B16" s="10" t="s">
        <v>38</v>
      </c>
      <c r="C16" s="11" t="s">
        <v>39</v>
      </c>
      <c r="D16" s="10" t="s">
        <v>31</v>
      </c>
      <c r="E16" s="102" t="s">
        <v>755</v>
      </c>
      <c r="F16" s="103"/>
      <c r="G16" s="104">
        <v>5.8400000000000001E-2</v>
      </c>
      <c r="H16" s="103"/>
    </row>
    <row r="17" spans="1:8" ht="33.75" x14ac:dyDescent="0.25">
      <c r="A17" s="10" t="s">
        <v>756</v>
      </c>
      <c r="B17" s="10" t="s">
        <v>58</v>
      </c>
      <c r="C17" s="11" t="s">
        <v>59</v>
      </c>
      <c r="D17" s="10" t="s">
        <v>31</v>
      </c>
      <c r="E17" s="102" t="s">
        <v>757</v>
      </c>
      <c r="F17" s="103"/>
      <c r="G17" s="104">
        <v>0.33579999999999999</v>
      </c>
      <c r="H17" s="103"/>
    </row>
    <row r="18" spans="1:8" ht="22.5" x14ac:dyDescent="0.25">
      <c r="A18" s="10" t="s">
        <v>758</v>
      </c>
      <c r="B18" s="10" t="s">
        <v>112</v>
      </c>
      <c r="C18" s="11" t="s">
        <v>113</v>
      </c>
      <c r="D18" s="10" t="s">
        <v>31</v>
      </c>
      <c r="E18" s="102" t="s">
        <v>759</v>
      </c>
      <c r="F18" s="103"/>
      <c r="G18" s="104">
        <v>0.67159999999999997</v>
      </c>
      <c r="H18" s="103"/>
    </row>
    <row r="19" spans="1:8" x14ac:dyDescent="0.25">
      <c r="A19" s="10" t="s">
        <v>760</v>
      </c>
      <c r="B19" s="10" t="s">
        <v>232</v>
      </c>
      <c r="C19" s="11" t="s">
        <v>233</v>
      </c>
      <c r="D19" s="10" t="s">
        <v>234</v>
      </c>
      <c r="E19" s="102" t="s">
        <v>761</v>
      </c>
      <c r="F19" s="103"/>
      <c r="G19" s="104">
        <v>0.1095</v>
      </c>
      <c r="H19" s="103"/>
    </row>
    <row r="20" spans="1:8" x14ac:dyDescent="0.25">
      <c r="A20" s="10" t="s">
        <v>762</v>
      </c>
      <c r="B20" s="10" t="s">
        <v>237</v>
      </c>
      <c r="C20" s="11" t="s">
        <v>238</v>
      </c>
      <c r="D20" s="10" t="s">
        <v>234</v>
      </c>
      <c r="E20" s="102" t="s">
        <v>763</v>
      </c>
      <c r="F20" s="103"/>
      <c r="G20" s="104">
        <v>0.93440000000000001</v>
      </c>
      <c r="H20" s="103"/>
    </row>
    <row r="21" spans="1:8" x14ac:dyDescent="0.25">
      <c r="A21" s="8" t="s">
        <v>12</v>
      </c>
      <c r="B21" s="8" t="s">
        <v>764</v>
      </c>
      <c r="C21" s="9" t="s">
        <v>765</v>
      </c>
      <c r="D21" s="8" t="s">
        <v>766</v>
      </c>
      <c r="E21" s="98"/>
      <c r="F21" s="99"/>
      <c r="G21" s="100">
        <v>2.1899999999999999E-2</v>
      </c>
      <c r="H21" s="101"/>
    </row>
    <row r="22" spans="1:8" x14ac:dyDescent="0.25">
      <c r="A22" s="10" t="s">
        <v>767</v>
      </c>
      <c r="B22" s="10" t="s">
        <v>19</v>
      </c>
      <c r="C22" s="11" t="s">
        <v>20</v>
      </c>
      <c r="D22" s="10" t="s">
        <v>21</v>
      </c>
      <c r="E22" s="102" t="s">
        <v>768</v>
      </c>
      <c r="F22" s="103"/>
      <c r="G22" s="104">
        <v>3.9420000000000002</v>
      </c>
      <c r="H22" s="103"/>
    </row>
    <row r="23" spans="1:8" x14ac:dyDescent="0.25">
      <c r="A23" s="10" t="s">
        <v>769</v>
      </c>
      <c r="B23" s="10" t="s">
        <v>41</v>
      </c>
      <c r="C23" s="11" t="s">
        <v>42</v>
      </c>
      <c r="D23" s="10" t="s">
        <v>31</v>
      </c>
      <c r="E23" s="102" t="s">
        <v>361</v>
      </c>
      <c r="F23" s="103"/>
      <c r="G23" s="104">
        <v>1.0511999999999999</v>
      </c>
      <c r="H23" s="103"/>
    </row>
    <row r="24" spans="1:8" x14ac:dyDescent="0.25">
      <c r="A24" s="10" t="s">
        <v>770</v>
      </c>
      <c r="B24" s="10" t="s">
        <v>132</v>
      </c>
      <c r="C24" s="11" t="s">
        <v>133</v>
      </c>
      <c r="D24" s="10" t="s">
        <v>31</v>
      </c>
      <c r="E24" s="102" t="s">
        <v>771</v>
      </c>
      <c r="F24" s="103"/>
      <c r="G24" s="104">
        <v>2.8500000000000001E-3</v>
      </c>
      <c r="H24" s="103"/>
    </row>
    <row r="25" spans="1:8" x14ac:dyDescent="0.25">
      <c r="A25" s="10" t="s">
        <v>772</v>
      </c>
      <c r="B25" s="10" t="s">
        <v>232</v>
      </c>
      <c r="C25" s="11" t="s">
        <v>233</v>
      </c>
      <c r="D25" s="10" t="s">
        <v>234</v>
      </c>
      <c r="E25" s="102" t="s">
        <v>773</v>
      </c>
      <c r="F25" s="103"/>
      <c r="G25" s="104">
        <v>4.3800000000000002E-3</v>
      </c>
      <c r="H25" s="103"/>
    </row>
    <row r="26" spans="1:8" x14ac:dyDescent="0.25">
      <c r="A26" s="10" t="s">
        <v>774</v>
      </c>
      <c r="B26" s="10" t="s">
        <v>541</v>
      </c>
      <c r="C26" s="11" t="s">
        <v>542</v>
      </c>
      <c r="D26" s="10" t="s">
        <v>234</v>
      </c>
      <c r="E26" s="102" t="s">
        <v>603</v>
      </c>
      <c r="F26" s="103"/>
      <c r="G26" s="104">
        <v>2.2338</v>
      </c>
      <c r="H26" s="103"/>
    </row>
    <row r="27" spans="1:8" ht="52.5" x14ac:dyDescent="0.25">
      <c r="A27" s="8" t="s">
        <v>13</v>
      </c>
      <c r="B27" s="8" t="s">
        <v>775</v>
      </c>
      <c r="C27" s="9" t="s">
        <v>776</v>
      </c>
      <c r="D27" s="8" t="s">
        <v>777</v>
      </c>
      <c r="E27" s="98"/>
      <c r="F27" s="99"/>
      <c r="G27" s="100">
        <v>0.13800000000000001</v>
      </c>
      <c r="H27" s="101"/>
    </row>
    <row r="28" spans="1:8" x14ac:dyDescent="0.25">
      <c r="A28" s="10" t="s">
        <v>778</v>
      </c>
      <c r="B28" s="10" t="s">
        <v>19</v>
      </c>
      <c r="C28" s="11" t="s">
        <v>20</v>
      </c>
      <c r="D28" s="10" t="s">
        <v>21</v>
      </c>
      <c r="E28" s="102" t="s">
        <v>779</v>
      </c>
      <c r="F28" s="103"/>
      <c r="G28" s="104">
        <v>4.1261999999999999</v>
      </c>
      <c r="H28" s="103"/>
    </row>
    <row r="29" spans="1:8" ht="33.75" x14ac:dyDescent="0.25">
      <c r="A29" s="10" t="s">
        <v>780</v>
      </c>
      <c r="B29" s="10" t="s">
        <v>58</v>
      </c>
      <c r="C29" s="11" t="s">
        <v>59</v>
      </c>
      <c r="D29" s="10" t="s">
        <v>31</v>
      </c>
      <c r="E29" s="102" t="s">
        <v>11</v>
      </c>
      <c r="F29" s="103"/>
      <c r="G29" s="104">
        <v>0.13800000000000001</v>
      </c>
      <c r="H29" s="103"/>
    </row>
    <row r="30" spans="1:8" x14ac:dyDescent="0.25">
      <c r="A30" s="10" t="s">
        <v>781</v>
      </c>
      <c r="B30" s="10" t="s">
        <v>76</v>
      </c>
      <c r="C30" s="11" t="s">
        <v>77</v>
      </c>
      <c r="D30" s="10" t="s">
        <v>31</v>
      </c>
      <c r="E30" s="102" t="s">
        <v>12</v>
      </c>
      <c r="F30" s="103"/>
      <c r="G30" s="104">
        <v>0.27600000000000002</v>
      </c>
      <c r="H30" s="103"/>
    </row>
    <row r="31" spans="1:8" x14ac:dyDescent="0.25">
      <c r="A31" s="10" t="s">
        <v>782</v>
      </c>
      <c r="B31" s="10" t="s">
        <v>132</v>
      </c>
      <c r="C31" s="11" t="s">
        <v>133</v>
      </c>
      <c r="D31" s="10" t="s">
        <v>31</v>
      </c>
      <c r="E31" s="102" t="s">
        <v>783</v>
      </c>
      <c r="F31" s="103"/>
      <c r="G31" s="104">
        <v>3.4500000000000003E-2</v>
      </c>
      <c r="H31" s="103"/>
    </row>
    <row r="32" spans="1:8" x14ac:dyDescent="0.25">
      <c r="A32" s="10" t="s">
        <v>784</v>
      </c>
      <c r="B32" s="10" t="s">
        <v>377</v>
      </c>
      <c r="C32" s="11" t="s">
        <v>378</v>
      </c>
      <c r="D32" s="10" t="s">
        <v>173</v>
      </c>
      <c r="E32" s="102" t="s">
        <v>785</v>
      </c>
      <c r="F32" s="103"/>
      <c r="G32" s="104">
        <v>3.3669999999999999E-2</v>
      </c>
      <c r="H32" s="103"/>
    </row>
    <row r="33" spans="1:8" ht="52.5" x14ac:dyDescent="0.25">
      <c r="A33" s="8" t="s">
        <v>14</v>
      </c>
      <c r="B33" s="8" t="s">
        <v>786</v>
      </c>
      <c r="C33" s="9" t="s">
        <v>787</v>
      </c>
      <c r="D33" s="8" t="s">
        <v>777</v>
      </c>
      <c r="E33" s="98"/>
      <c r="F33" s="99"/>
      <c r="G33" s="100">
        <v>0.13800000000000001</v>
      </c>
      <c r="H33" s="101"/>
    </row>
    <row r="34" spans="1:8" x14ac:dyDescent="0.25">
      <c r="A34" s="10" t="s">
        <v>788</v>
      </c>
      <c r="B34" s="10" t="s">
        <v>19</v>
      </c>
      <c r="C34" s="11" t="s">
        <v>20</v>
      </c>
      <c r="D34" s="10" t="s">
        <v>21</v>
      </c>
      <c r="E34" s="102" t="s">
        <v>789</v>
      </c>
      <c r="F34" s="103"/>
      <c r="G34" s="104">
        <v>2.8290000000000002</v>
      </c>
      <c r="H34" s="103"/>
    </row>
    <row r="35" spans="1:8" x14ac:dyDescent="0.25">
      <c r="A35" s="10" t="s">
        <v>790</v>
      </c>
      <c r="B35" s="10" t="s">
        <v>76</v>
      </c>
      <c r="C35" s="11" t="s">
        <v>77</v>
      </c>
      <c r="D35" s="10" t="s">
        <v>31</v>
      </c>
      <c r="E35" s="102" t="s">
        <v>12</v>
      </c>
      <c r="F35" s="103"/>
      <c r="G35" s="104">
        <v>0.27600000000000002</v>
      </c>
      <c r="H35" s="103"/>
    </row>
    <row r="36" spans="1:8" x14ac:dyDescent="0.25">
      <c r="A36" s="10" t="s">
        <v>791</v>
      </c>
      <c r="B36" s="10" t="s">
        <v>132</v>
      </c>
      <c r="C36" s="11" t="s">
        <v>133</v>
      </c>
      <c r="D36" s="10" t="s">
        <v>31</v>
      </c>
      <c r="E36" s="102" t="s">
        <v>792</v>
      </c>
      <c r="F36" s="103"/>
      <c r="G36" s="104">
        <v>1.932E-2</v>
      </c>
      <c r="H36" s="103"/>
    </row>
    <row r="37" spans="1:8" x14ac:dyDescent="0.25">
      <c r="A37" s="10" t="s">
        <v>793</v>
      </c>
      <c r="B37" s="10" t="s">
        <v>377</v>
      </c>
      <c r="C37" s="11" t="s">
        <v>378</v>
      </c>
      <c r="D37" s="10" t="s">
        <v>173</v>
      </c>
      <c r="E37" s="102" t="s">
        <v>785</v>
      </c>
      <c r="F37" s="103"/>
      <c r="G37" s="104">
        <v>3.3669999999999999E-2</v>
      </c>
      <c r="H37" s="103"/>
    </row>
    <row r="38" spans="1:8" x14ac:dyDescent="0.25">
      <c r="A38" s="105" t="s">
        <v>794</v>
      </c>
      <c r="B38" s="106"/>
      <c r="C38" s="106"/>
      <c r="D38" s="106"/>
      <c r="E38" s="106"/>
      <c r="F38" s="106"/>
      <c r="G38" s="106"/>
      <c r="H38" s="107"/>
    </row>
    <row r="39" spans="1:8" ht="21" x14ac:dyDescent="0.25">
      <c r="A39" s="8" t="s">
        <v>15</v>
      </c>
      <c r="B39" s="8" t="s">
        <v>795</v>
      </c>
      <c r="C39" s="9" t="s">
        <v>796</v>
      </c>
      <c r="D39" s="8" t="s">
        <v>234</v>
      </c>
      <c r="E39" s="98"/>
      <c r="F39" s="99"/>
      <c r="G39" s="100">
        <v>7.11</v>
      </c>
      <c r="H39" s="101"/>
    </row>
    <row r="40" spans="1:8" x14ac:dyDescent="0.25">
      <c r="A40" s="10" t="s">
        <v>797</v>
      </c>
      <c r="B40" s="10" t="s">
        <v>19</v>
      </c>
      <c r="C40" s="11" t="s">
        <v>20</v>
      </c>
      <c r="D40" s="10" t="s">
        <v>21</v>
      </c>
      <c r="E40" s="102" t="s">
        <v>798</v>
      </c>
      <c r="F40" s="103"/>
      <c r="G40" s="104">
        <v>31.497299999999999</v>
      </c>
      <c r="H40" s="103"/>
    </row>
    <row r="42" spans="1:8" x14ac:dyDescent="0.25">
      <c r="A42" s="10" t="s">
        <v>799</v>
      </c>
      <c r="B42" s="10" t="s">
        <v>232</v>
      </c>
      <c r="C42" s="11" t="s">
        <v>233</v>
      </c>
      <c r="D42" s="10" t="s">
        <v>234</v>
      </c>
      <c r="E42" s="102" t="s">
        <v>800</v>
      </c>
      <c r="F42" s="103"/>
      <c r="G42" s="104">
        <v>1.8486</v>
      </c>
      <c r="H42" s="103"/>
    </row>
    <row r="43" spans="1:8" ht="22.5" x14ac:dyDescent="0.25">
      <c r="A43" s="10" t="s">
        <v>801</v>
      </c>
      <c r="B43" s="10" t="s">
        <v>241</v>
      </c>
      <c r="C43" s="11" t="s">
        <v>242</v>
      </c>
      <c r="D43" s="10" t="s">
        <v>234</v>
      </c>
      <c r="E43" s="102" t="s">
        <v>802</v>
      </c>
      <c r="F43" s="103"/>
      <c r="G43" s="104">
        <v>0.78210000000000002</v>
      </c>
      <c r="H43" s="103"/>
    </row>
    <row r="44" spans="1:8" x14ac:dyDescent="0.25">
      <c r="A44" s="10" t="s">
        <v>803</v>
      </c>
      <c r="B44" s="10" t="s">
        <v>265</v>
      </c>
      <c r="C44" s="11" t="s">
        <v>266</v>
      </c>
      <c r="D44" s="10" t="s">
        <v>234</v>
      </c>
      <c r="E44" s="102" t="s">
        <v>759</v>
      </c>
      <c r="F44" s="103"/>
      <c r="G44" s="104">
        <v>6.5411999999999999</v>
      </c>
      <c r="H44" s="103"/>
    </row>
    <row r="45" spans="1:8" ht="22.5" x14ac:dyDescent="0.25">
      <c r="A45" s="10" t="s">
        <v>804</v>
      </c>
      <c r="B45" s="10" t="s">
        <v>478</v>
      </c>
      <c r="C45" s="11" t="s">
        <v>479</v>
      </c>
      <c r="D45" s="10" t="s">
        <v>234</v>
      </c>
      <c r="E45" s="102" t="s">
        <v>805</v>
      </c>
      <c r="F45" s="103"/>
      <c r="G45" s="104">
        <v>3.5599999999999998E-3</v>
      </c>
      <c r="H45" s="103"/>
    </row>
    <row r="46" spans="1:8" ht="31.5" x14ac:dyDescent="0.25">
      <c r="A46" s="8" t="s">
        <v>16</v>
      </c>
      <c r="B46" s="8" t="s">
        <v>806</v>
      </c>
      <c r="C46" s="9" t="s">
        <v>807</v>
      </c>
      <c r="D46" s="8" t="s">
        <v>808</v>
      </c>
      <c r="E46" s="98"/>
      <c r="F46" s="99"/>
      <c r="G46" s="100">
        <v>0.24299999999999999</v>
      </c>
      <c r="H46" s="101"/>
    </row>
    <row r="47" spans="1:8" x14ac:dyDescent="0.25">
      <c r="A47" s="10" t="s">
        <v>809</v>
      </c>
      <c r="B47" s="10" t="s">
        <v>19</v>
      </c>
      <c r="C47" s="11" t="s">
        <v>20</v>
      </c>
      <c r="D47" s="10" t="s">
        <v>21</v>
      </c>
      <c r="E47" s="102" t="s">
        <v>810</v>
      </c>
      <c r="F47" s="103"/>
      <c r="G47" s="104">
        <v>20.859120000000001</v>
      </c>
      <c r="H47" s="103"/>
    </row>
    <row r="48" spans="1:8" x14ac:dyDescent="0.25">
      <c r="A48" s="10" t="s">
        <v>811</v>
      </c>
      <c r="B48" s="10" t="s">
        <v>107</v>
      </c>
      <c r="C48" s="11" t="s">
        <v>108</v>
      </c>
      <c r="D48" s="10" t="s">
        <v>31</v>
      </c>
      <c r="E48" s="102" t="s">
        <v>812</v>
      </c>
      <c r="F48" s="103"/>
      <c r="G48" s="104">
        <v>1.3243499999999999</v>
      </c>
      <c r="H48" s="103"/>
    </row>
    <row r="49" spans="1:8" ht="22.5" x14ac:dyDescent="0.25">
      <c r="A49" s="10" t="s">
        <v>813</v>
      </c>
      <c r="B49" s="10" t="s">
        <v>257</v>
      </c>
      <c r="C49" s="11" t="s">
        <v>258</v>
      </c>
      <c r="D49" s="10" t="s">
        <v>234</v>
      </c>
      <c r="E49" s="102" t="s">
        <v>814</v>
      </c>
      <c r="F49" s="103"/>
      <c r="G49" s="104">
        <v>0.45440999999999998</v>
      </c>
      <c r="H49" s="103"/>
    </row>
    <row r="50" spans="1:8" x14ac:dyDescent="0.25">
      <c r="A50" s="10" t="s">
        <v>815</v>
      </c>
      <c r="B50" s="10" t="s">
        <v>301</v>
      </c>
      <c r="C50" s="11" t="s">
        <v>302</v>
      </c>
      <c r="D50" s="10" t="s">
        <v>173</v>
      </c>
      <c r="E50" s="102" t="s">
        <v>562</v>
      </c>
      <c r="F50" s="103"/>
      <c r="G50" s="104">
        <v>3.0000000000000001E-5</v>
      </c>
      <c r="H50" s="103"/>
    </row>
    <row r="51" spans="1:8" x14ac:dyDescent="0.25">
      <c r="A51" s="10" t="s">
        <v>817</v>
      </c>
      <c r="B51" s="10" t="s">
        <v>344</v>
      </c>
      <c r="C51" s="11" t="s">
        <v>345</v>
      </c>
      <c r="D51" s="10" t="s">
        <v>173</v>
      </c>
      <c r="E51" s="102" t="s">
        <v>818</v>
      </c>
      <c r="F51" s="103"/>
      <c r="G51" s="104">
        <v>1.4599999999999999E-3</v>
      </c>
      <c r="H51" s="103"/>
    </row>
    <row r="52" spans="1:8" ht="33.75" x14ac:dyDescent="0.25">
      <c r="A52" s="10" t="s">
        <v>819</v>
      </c>
      <c r="B52" s="10" t="s">
        <v>411</v>
      </c>
      <c r="C52" s="11" t="s">
        <v>412</v>
      </c>
      <c r="D52" s="10" t="s">
        <v>217</v>
      </c>
      <c r="E52" s="102" t="s">
        <v>820</v>
      </c>
      <c r="F52" s="103"/>
      <c r="G52" s="104">
        <v>1.34622</v>
      </c>
      <c r="H52" s="103"/>
    </row>
    <row r="53" spans="1:8" ht="31.5" x14ac:dyDescent="0.25">
      <c r="A53" s="8" t="s">
        <v>17</v>
      </c>
      <c r="B53" s="8" t="s">
        <v>821</v>
      </c>
      <c r="C53" s="9" t="s">
        <v>822</v>
      </c>
      <c r="D53" s="8" t="s">
        <v>808</v>
      </c>
      <c r="E53" s="98"/>
      <c r="F53" s="99"/>
      <c r="G53" s="100">
        <v>0.24299999999999999</v>
      </c>
      <c r="H53" s="101"/>
    </row>
    <row r="54" spans="1:8" x14ac:dyDescent="0.25">
      <c r="A54" s="10" t="s">
        <v>823</v>
      </c>
      <c r="B54" s="10" t="s">
        <v>19</v>
      </c>
      <c r="C54" s="11" t="s">
        <v>20</v>
      </c>
      <c r="D54" s="10" t="s">
        <v>21</v>
      </c>
      <c r="E54" s="102" t="s">
        <v>824</v>
      </c>
      <c r="F54" s="103"/>
      <c r="G54" s="104">
        <v>10.4247</v>
      </c>
      <c r="H54" s="103"/>
    </row>
    <row r="55" spans="1:8" x14ac:dyDescent="0.25">
      <c r="A55" s="10" t="s">
        <v>825</v>
      </c>
      <c r="B55" s="10" t="s">
        <v>127</v>
      </c>
      <c r="C55" s="11" t="s">
        <v>128</v>
      </c>
      <c r="D55" s="10" t="s">
        <v>31</v>
      </c>
      <c r="E55" s="102" t="s">
        <v>761</v>
      </c>
      <c r="F55" s="103"/>
      <c r="G55" s="104">
        <v>3.6450000000000003E-2</v>
      </c>
      <c r="H55" s="103"/>
    </row>
    <row r="56" spans="1:8" x14ac:dyDescent="0.25">
      <c r="A56" s="10" t="s">
        <v>826</v>
      </c>
      <c r="B56" s="10" t="s">
        <v>352</v>
      </c>
      <c r="C56" s="11" t="s">
        <v>353</v>
      </c>
      <c r="D56" s="10" t="s">
        <v>173</v>
      </c>
      <c r="E56" s="102" t="s">
        <v>827</v>
      </c>
      <c r="F56" s="103"/>
      <c r="G56" s="104">
        <v>1.5310000000000001E-2</v>
      </c>
      <c r="H56" s="103"/>
    </row>
    <row r="57" spans="1:8" x14ac:dyDescent="0.25">
      <c r="A57" s="10" t="s">
        <v>828</v>
      </c>
      <c r="B57" s="10" t="s">
        <v>372</v>
      </c>
      <c r="C57" s="11" t="s">
        <v>373</v>
      </c>
      <c r="D57" s="10" t="s">
        <v>173</v>
      </c>
      <c r="E57" s="102" t="s">
        <v>829</v>
      </c>
      <c r="F57" s="103"/>
      <c r="G57" s="104">
        <v>1.239E-2</v>
      </c>
      <c r="H57" s="103"/>
    </row>
    <row r="58" spans="1:8" ht="22.5" x14ac:dyDescent="0.25">
      <c r="A58" s="10" t="s">
        <v>830</v>
      </c>
      <c r="B58" s="10" t="s">
        <v>469</v>
      </c>
      <c r="C58" s="11" t="s">
        <v>470</v>
      </c>
      <c r="D58" s="10" t="s">
        <v>217</v>
      </c>
      <c r="E58" s="102" t="s">
        <v>831</v>
      </c>
      <c r="F58" s="103"/>
      <c r="G58" s="104">
        <v>0.20412</v>
      </c>
      <c r="H58" s="103"/>
    </row>
    <row r="59" spans="1:8" x14ac:dyDescent="0.25">
      <c r="A59" s="10" t="s">
        <v>832</v>
      </c>
      <c r="B59" s="10" t="s">
        <v>514</v>
      </c>
      <c r="C59" s="11" t="s">
        <v>515</v>
      </c>
      <c r="D59" s="10" t="s">
        <v>168</v>
      </c>
      <c r="E59" s="102" t="s">
        <v>833</v>
      </c>
      <c r="F59" s="103"/>
      <c r="G59" s="104">
        <v>7.5329999999999994E-2</v>
      </c>
      <c r="H59" s="103"/>
    </row>
    <row r="60" spans="1:8" x14ac:dyDescent="0.25">
      <c r="A60" s="8" t="s">
        <v>57</v>
      </c>
      <c r="B60" s="8" t="s">
        <v>834</v>
      </c>
      <c r="C60" s="9" t="s">
        <v>835</v>
      </c>
      <c r="D60" s="8" t="s">
        <v>766</v>
      </c>
      <c r="E60" s="98"/>
      <c r="F60" s="99"/>
      <c r="G60" s="100">
        <v>3.0000000000000001E-3</v>
      </c>
      <c r="H60" s="101"/>
    </row>
    <row r="61" spans="1:8" x14ac:dyDescent="0.25">
      <c r="A61" s="10" t="s">
        <v>837</v>
      </c>
      <c r="B61" s="10" t="s">
        <v>19</v>
      </c>
      <c r="C61" s="11" t="s">
        <v>20</v>
      </c>
      <c r="D61" s="10" t="s">
        <v>21</v>
      </c>
      <c r="E61" s="102" t="s">
        <v>838</v>
      </c>
      <c r="F61" s="103"/>
      <c r="G61" s="104">
        <v>3.0487799999999998</v>
      </c>
      <c r="H61" s="103"/>
    </row>
    <row r="62" spans="1:8" x14ac:dyDescent="0.25">
      <c r="A62" s="10" t="s">
        <v>839</v>
      </c>
      <c r="B62" s="10" t="s">
        <v>29</v>
      </c>
      <c r="C62" s="11" t="s">
        <v>30</v>
      </c>
      <c r="D62" s="10" t="s">
        <v>31</v>
      </c>
      <c r="E62" s="102" t="s">
        <v>840</v>
      </c>
      <c r="F62" s="103"/>
      <c r="G62" s="104">
        <v>8.0999999999999996E-4</v>
      </c>
      <c r="H62" s="103"/>
    </row>
    <row r="63" spans="1:8" x14ac:dyDescent="0.25">
      <c r="A63" s="10" t="s">
        <v>841</v>
      </c>
      <c r="B63" s="10" t="s">
        <v>41</v>
      </c>
      <c r="C63" s="11" t="s">
        <v>42</v>
      </c>
      <c r="D63" s="10" t="s">
        <v>31</v>
      </c>
      <c r="E63" s="102" t="s">
        <v>842</v>
      </c>
      <c r="F63" s="103"/>
      <c r="G63" s="104">
        <v>0.14727000000000001</v>
      </c>
      <c r="H63" s="103"/>
    </row>
    <row r="64" spans="1:8" ht="22.5" x14ac:dyDescent="0.25">
      <c r="A64" s="10" t="s">
        <v>843</v>
      </c>
      <c r="B64" s="10" t="s">
        <v>67</v>
      </c>
      <c r="C64" s="11" t="s">
        <v>68</v>
      </c>
      <c r="D64" s="10" t="s">
        <v>31</v>
      </c>
      <c r="E64" s="102" t="s">
        <v>831</v>
      </c>
      <c r="F64" s="103"/>
      <c r="G64" s="104">
        <v>2.5200000000000001E-3</v>
      </c>
      <c r="H64" s="103"/>
    </row>
    <row r="65" spans="1:8" ht="22.5" x14ac:dyDescent="0.25">
      <c r="A65" s="10" t="s">
        <v>844</v>
      </c>
      <c r="B65" s="10" t="s">
        <v>117</v>
      </c>
      <c r="C65" s="11" t="s">
        <v>118</v>
      </c>
      <c r="D65" s="10" t="s">
        <v>31</v>
      </c>
      <c r="E65" s="102" t="s">
        <v>845</v>
      </c>
      <c r="F65" s="103"/>
      <c r="G65" s="104">
        <v>0.62475000000000003</v>
      </c>
      <c r="H65" s="103"/>
    </row>
    <row r="66" spans="1:8" x14ac:dyDescent="0.25">
      <c r="A66" s="10" t="s">
        <v>846</v>
      </c>
      <c r="B66" s="10" t="s">
        <v>132</v>
      </c>
      <c r="C66" s="11" t="s">
        <v>133</v>
      </c>
      <c r="D66" s="10" t="s">
        <v>31</v>
      </c>
      <c r="E66" s="102" t="s">
        <v>847</v>
      </c>
      <c r="F66" s="103"/>
      <c r="G66" s="104">
        <v>3.6900000000000001E-3</v>
      </c>
      <c r="H66" s="103"/>
    </row>
    <row r="67" spans="1:8" x14ac:dyDescent="0.25">
      <c r="A67" s="10" t="s">
        <v>848</v>
      </c>
      <c r="B67" s="10" t="s">
        <v>232</v>
      </c>
      <c r="C67" s="11" t="s">
        <v>233</v>
      </c>
      <c r="D67" s="10" t="s">
        <v>234</v>
      </c>
      <c r="E67" s="102" t="s">
        <v>849</v>
      </c>
      <c r="F67" s="103"/>
      <c r="G67" s="104">
        <v>3.6000000000000002E-4</v>
      </c>
      <c r="H67" s="103"/>
    </row>
    <row r="68" spans="1:8" x14ac:dyDescent="0.25">
      <c r="A68" s="10" t="s">
        <v>850</v>
      </c>
      <c r="B68" s="10" t="s">
        <v>314</v>
      </c>
      <c r="C68" s="11" t="s">
        <v>315</v>
      </c>
      <c r="D68" s="10" t="s">
        <v>173</v>
      </c>
      <c r="E68" s="102" t="s">
        <v>851</v>
      </c>
      <c r="F68" s="103"/>
      <c r="G68" s="104">
        <v>1.1E-4</v>
      </c>
      <c r="H68" s="103"/>
    </row>
    <row r="69" spans="1:8" x14ac:dyDescent="0.25">
      <c r="A69" s="10" t="s">
        <v>852</v>
      </c>
      <c r="B69" s="10" t="s">
        <v>339</v>
      </c>
      <c r="C69" s="11" t="s">
        <v>340</v>
      </c>
      <c r="D69" s="10" t="s">
        <v>173</v>
      </c>
      <c r="E69" s="102" t="s">
        <v>853</v>
      </c>
      <c r="F69" s="103"/>
      <c r="G69" s="104">
        <v>1.2E-4</v>
      </c>
      <c r="H69" s="103"/>
    </row>
    <row r="70" spans="1:8" ht="22.5" x14ac:dyDescent="0.25">
      <c r="A70" s="10" t="s">
        <v>854</v>
      </c>
      <c r="B70" s="10" t="s">
        <v>403</v>
      </c>
      <c r="C70" s="11" t="s">
        <v>404</v>
      </c>
      <c r="D70" s="10" t="s">
        <v>173</v>
      </c>
      <c r="E70" s="102" t="s">
        <v>783</v>
      </c>
      <c r="F70" s="103"/>
      <c r="G70" s="104">
        <v>7.5000000000000002E-4</v>
      </c>
      <c r="H70" s="103"/>
    </row>
    <row r="71" spans="1:8" x14ac:dyDescent="0.25">
      <c r="A71" s="10" t="s">
        <v>855</v>
      </c>
      <c r="B71" s="10" t="s">
        <v>438</v>
      </c>
      <c r="C71" s="11" t="s">
        <v>439</v>
      </c>
      <c r="D71" s="10" t="s">
        <v>173</v>
      </c>
      <c r="E71" s="102" t="s">
        <v>783</v>
      </c>
      <c r="F71" s="103"/>
      <c r="G71" s="104">
        <v>7.5000000000000002E-4</v>
      </c>
      <c r="H71" s="103"/>
    </row>
    <row r="72" spans="1:8" ht="22.5" x14ac:dyDescent="0.25">
      <c r="A72" s="10" t="s">
        <v>856</v>
      </c>
      <c r="B72" s="10" t="s">
        <v>482</v>
      </c>
      <c r="C72" s="11" t="s">
        <v>483</v>
      </c>
      <c r="D72" s="10" t="s">
        <v>234</v>
      </c>
      <c r="E72" s="102" t="s">
        <v>857</v>
      </c>
      <c r="F72" s="103"/>
      <c r="G72" s="104">
        <v>2.4299999999999999E-3</v>
      </c>
      <c r="H72" s="103"/>
    </row>
    <row r="73" spans="1:8" x14ac:dyDescent="0.25">
      <c r="A73" s="10" t="s">
        <v>858</v>
      </c>
      <c r="B73" s="10" t="s">
        <v>536</v>
      </c>
      <c r="C73" s="11" t="s">
        <v>537</v>
      </c>
      <c r="D73" s="10" t="s">
        <v>234</v>
      </c>
      <c r="E73" s="102" t="s">
        <v>859</v>
      </c>
      <c r="F73" s="103"/>
      <c r="G73" s="104">
        <v>0.30449999999999999</v>
      </c>
      <c r="H73" s="103"/>
    </row>
    <row r="74" spans="1:8" x14ac:dyDescent="0.25">
      <c r="A74" s="10" t="s">
        <v>860</v>
      </c>
      <c r="B74" s="10" t="s">
        <v>604</v>
      </c>
      <c r="C74" s="11" t="s">
        <v>605</v>
      </c>
      <c r="D74" s="10" t="s">
        <v>217</v>
      </c>
      <c r="E74" s="102" t="s">
        <v>861</v>
      </c>
      <c r="F74" s="103"/>
      <c r="G74" s="104">
        <v>0.23369999999999999</v>
      </c>
      <c r="H74" s="103"/>
    </row>
    <row r="75" spans="1:8" ht="31.5" x14ac:dyDescent="0.25">
      <c r="A75" s="8" t="s">
        <v>62</v>
      </c>
      <c r="B75" s="8" t="s">
        <v>185</v>
      </c>
      <c r="C75" s="9" t="s">
        <v>186</v>
      </c>
      <c r="D75" s="8" t="s">
        <v>173</v>
      </c>
      <c r="E75" s="98"/>
      <c r="F75" s="99"/>
      <c r="G75" s="100">
        <v>9.9000000000000008E-3</v>
      </c>
      <c r="H75" s="101"/>
    </row>
    <row r="76" spans="1:8" ht="21" x14ac:dyDescent="0.25">
      <c r="A76" s="8" t="s">
        <v>66</v>
      </c>
      <c r="B76" s="8" t="s">
        <v>171</v>
      </c>
      <c r="C76" s="9" t="s">
        <v>172</v>
      </c>
      <c r="D76" s="8" t="s">
        <v>173</v>
      </c>
      <c r="E76" s="98"/>
      <c r="F76" s="99"/>
      <c r="G76" s="100">
        <v>5.9999999999999995E-4</v>
      </c>
      <c r="H76" s="101"/>
    </row>
    <row r="77" spans="1:8" x14ac:dyDescent="0.25">
      <c r="A77" s="105" t="s">
        <v>862</v>
      </c>
      <c r="B77" s="106"/>
      <c r="C77" s="106"/>
      <c r="D77" s="106"/>
      <c r="E77" s="106"/>
      <c r="F77" s="106"/>
      <c r="G77" s="106"/>
      <c r="H77" s="107"/>
    </row>
    <row r="78" spans="1:8" x14ac:dyDescent="0.25">
      <c r="A78" s="8" t="s">
        <v>71</v>
      </c>
      <c r="B78" s="8" t="s">
        <v>863</v>
      </c>
      <c r="C78" s="9" t="s">
        <v>864</v>
      </c>
      <c r="D78" s="8" t="s">
        <v>567</v>
      </c>
      <c r="E78" s="98"/>
      <c r="F78" s="99"/>
      <c r="G78" s="100">
        <v>7.92E-3</v>
      </c>
      <c r="H78" s="101"/>
    </row>
    <row r="79" spans="1:8" x14ac:dyDescent="0.25">
      <c r="A79" s="10" t="s">
        <v>865</v>
      </c>
      <c r="B79" s="10" t="s">
        <v>19</v>
      </c>
      <c r="C79" s="11" t="s">
        <v>20</v>
      </c>
      <c r="D79" s="10" t="s">
        <v>21</v>
      </c>
      <c r="E79" s="102" t="s">
        <v>866</v>
      </c>
      <c r="F79" s="103"/>
      <c r="G79" s="104">
        <v>1.70929</v>
      </c>
      <c r="H79" s="103"/>
    </row>
    <row r="80" spans="1:8" x14ac:dyDescent="0.25">
      <c r="A80" s="10" t="s">
        <v>867</v>
      </c>
      <c r="B80" s="10" t="s">
        <v>132</v>
      </c>
      <c r="C80" s="11" t="s">
        <v>133</v>
      </c>
      <c r="D80" s="10" t="s">
        <v>31</v>
      </c>
      <c r="E80" s="102" t="s">
        <v>868</v>
      </c>
      <c r="F80" s="103"/>
      <c r="G80" s="104">
        <v>1.66E-3</v>
      </c>
      <c r="H80" s="103"/>
    </row>
    <row r="81" spans="1:8" x14ac:dyDescent="0.25">
      <c r="A81" s="8" t="s">
        <v>75</v>
      </c>
      <c r="B81" s="8" t="s">
        <v>193</v>
      </c>
      <c r="C81" s="9" t="s">
        <v>194</v>
      </c>
      <c r="D81" s="8" t="s">
        <v>173</v>
      </c>
      <c r="E81" s="98"/>
      <c r="F81" s="99"/>
      <c r="G81" s="100">
        <v>6.2399999999999999E-3</v>
      </c>
      <c r="H81" s="101"/>
    </row>
    <row r="82" spans="1:8" ht="31.5" x14ac:dyDescent="0.25">
      <c r="A82" s="8" t="s">
        <v>80</v>
      </c>
      <c r="B82" s="8" t="s">
        <v>181</v>
      </c>
      <c r="C82" s="9" t="s">
        <v>182</v>
      </c>
      <c r="D82" s="8" t="s">
        <v>173</v>
      </c>
      <c r="E82" s="98"/>
      <c r="F82" s="99"/>
      <c r="G82" s="100">
        <v>1.6800000000000001E-3</v>
      </c>
      <c r="H82" s="101"/>
    </row>
    <row r="84" spans="1:8" ht="31.5" x14ac:dyDescent="0.25">
      <c r="A84" s="8" t="s">
        <v>85</v>
      </c>
      <c r="B84" s="8" t="s">
        <v>869</v>
      </c>
      <c r="C84" s="9" t="s">
        <v>870</v>
      </c>
      <c r="D84" s="8" t="s">
        <v>871</v>
      </c>
      <c r="E84" s="98"/>
      <c r="F84" s="99"/>
      <c r="G84" s="100">
        <v>0.24697</v>
      </c>
      <c r="H84" s="101"/>
    </row>
    <row r="85" spans="1:8" x14ac:dyDescent="0.25">
      <c r="A85" s="10" t="s">
        <v>872</v>
      </c>
      <c r="B85" s="10" t="s">
        <v>19</v>
      </c>
      <c r="C85" s="11" t="s">
        <v>20</v>
      </c>
      <c r="D85" s="10" t="s">
        <v>21</v>
      </c>
      <c r="E85" s="102" t="s">
        <v>873</v>
      </c>
      <c r="F85" s="103"/>
      <c r="G85" s="104">
        <v>1.6275299999999999</v>
      </c>
      <c r="H85" s="103"/>
    </row>
    <row r="86" spans="1:8" ht="22.5" x14ac:dyDescent="0.25">
      <c r="A86" s="10" t="s">
        <v>874</v>
      </c>
      <c r="B86" s="10" t="s">
        <v>67</v>
      </c>
      <c r="C86" s="11" t="s">
        <v>68</v>
      </c>
      <c r="D86" s="10" t="s">
        <v>31</v>
      </c>
      <c r="E86" s="102" t="s">
        <v>761</v>
      </c>
      <c r="F86" s="103"/>
      <c r="G86" s="104">
        <v>3.705E-2</v>
      </c>
      <c r="H86" s="103"/>
    </row>
    <row r="87" spans="1:8" ht="22.5" x14ac:dyDescent="0.25">
      <c r="A87" s="10" t="s">
        <v>875</v>
      </c>
      <c r="B87" s="10" t="s">
        <v>86</v>
      </c>
      <c r="C87" s="11" t="s">
        <v>87</v>
      </c>
      <c r="D87" s="10" t="s">
        <v>31</v>
      </c>
      <c r="E87" s="102" t="s">
        <v>699</v>
      </c>
      <c r="F87" s="103"/>
      <c r="G87" s="104">
        <v>2.223E-2</v>
      </c>
      <c r="H87" s="103"/>
    </row>
    <row r="88" spans="1:8" x14ac:dyDescent="0.25">
      <c r="A88" s="10" t="s">
        <v>876</v>
      </c>
      <c r="B88" s="10" t="s">
        <v>132</v>
      </c>
      <c r="C88" s="11" t="s">
        <v>133</v>
      </c>
      <c r="D88" s="10" t="s">
        <v>31</v>
      </c>
      <c r="E88" s="102" t="s">
        <v>877</v>
      </c>
      <c r="F88" s="103"/>
      <c r="G88" s="104">
        <v>5.6800000000000003E-2</v>
      </c>
      <c r="H88" s="103"/>
    </row>
    <row r="89" spans="1:8" x14ac:dyDescent="0.25">
      <c r="A89" s="10" t="s">
        <v>878</v>
      </c>
      <c r="B89" s="10" t="s">
        <v>140</v>
      </c>
      <c r="C89" s="11" t="s">
        <v>141</v>
      </c>
      <c r="D89" s="10" t="s">
        <v>31</v>
      </c>
      <c r="E89" s="102" t="s">
        <v>879</v>
      </c>
      <c r="F89" s="103"/>
      <c r="G89" s="104">
        <v>0.55320999999999998</v>
      </c>
      <c r="H89" s="103"/>
    </row>
    <row r="90" spans="1:8" x14ac:dyDescent="0.25">
      <c r="A90" s="10" t="s">
        <v>880</v>
      </c>
      <c r="B90" s="10" t="s">
        <v>297</v>
      </c>
      <c r="C90" s="11" t="s">
        <v>298</v>
      </c>
      <c r="D90" s="10" t="s">
        <v>173</v>
      </c>
      <c r="E90" s="102" t="s">
        <v>881</v>
      </c>
      <c r="F90" s="103"/>
      <c r="G90" s="104">
        <v>9.8999999999999999E-4</v>
      </c>
      <c r="H90" s="103"/>
    </row>
    <row r="91" spans="1:8" x14ac:dyDescent="0.25">
      <c r="A91" s="10" t="s">
        <v>882</v>
      </c>
      <c r="B91" s="10" t="s">
        <v>424</v>
      </c>
      <c r="C91" s="11" t="s">
        <v>425</v>
      </c>
      <c r="D91" s="10" t="s">
        <v>234</v>
      </c>
      <c r="E91" s="102" t="s">
        <v>883</v>
      </c>
      <c r="F91" s="103"/>
      <c r="G91" s="104">
        <v>0.48159000000000002</v>
      </c>
      <c r="H91" s="103"/>
    </row>
    <row r="92" spans="1:8" x14ac:dyDescent="0.25">
      <c r="A92" s="10" t="s">
        <v>884</v>
      </c>
      <c r="B92" s="10" t="s">
        <v>438</v>
      </c>
      <c r="C92" s="11" t="s">
        <v>439</v>
      </c>
      <c r="D92" s="10" t="s">
        <v>173</v>
      </c>
      <c r="E92" s="102" t="s">
        <v>885</v>
      </c>
      <c r="F92" s="103"/>
      <c r="G92" s="104">
        <v>1E-4</v>
      </c>
      <c r="H92" s="103"/>
    </row>
    <row r="93" spans="1:8" ht="22.5" x14ac:dyDescent="0.25">
      <c r="A93" s="10" t="s">
        <v>887</v>
      </c>
      <c r="B93" s="10" t="s">
        <v>474</v>
      </c>
      <c r="C93" s="11" t="s">
        <v>475</v>
      </c>
      <c r="D93" s="10" t="s">
        <v>234</v>
      </c>
      <c r="E93" s="102" t="s">
        <v>888</v>
      </c>
      <c r="F93" s="103"/>
      <c r="G93" s="104">
        <v>2.5000000000000001E-4</v>
      </c>
      <c r="H93" s="103"/>
    </row>
    <row r="94" spans="1:8" x14ac:dyDescent="0.25">
      <c r="A94" s="10" t="s">
        <v>889</v>
      </c>
      <c r="B94" s="10" t="s">
        <v>555</v>
      </c>
      <c r="C94" s="11" t="s">
        <v>556</v>
      </c>
      <c r="D94" s="10" t="s">
        <v>168</v>
      </c>
      <c r="E94" s="102" t="s">
        <v>890</v>
      </c>
      <c r="F94" s="103"/>
      <c r="G94" s="104">
        <v>0.14571000000000001</v>
      </c>
      <c r="H94" s="103"/>
    </row>
    <row r="95" spans="1:8" ht="33.75" x14ac:dyDescent="0.25">
      <c r="A95" s="10" t="s">
        <v>891</v>
      </c>
      <c r="B95" s="10" t="s">
        <v>591</v>
      </c>
      <c r="C95" s="11" t="s">
        <v>592</v>
      </c>
      <c r="D95" s="10" t="s">
        <v>173</v>
      </c>
      <c r="E95" s="102" t="s">
        <v>892</v>
      </c>
      <c r="F95" s="103"/>
      <c r="G95" s="104">
        <v>1.23E-3</v>
      </c>
      <c r="H95" s="103"/>
    </row>
    <row r="96" spans="1:8" x14ac:dyDescent="0.25">
      <c r="A96" s="8" t="s">
        <v>90</v>
      </c>
      <c r="B96" s="8" t="s">
        <v>197</v>
      </c>
      <c r="C96" s="9" t="s">
        <v>198</v>
      </c>
      <c r="D96" s="8" t="s">
        <v>163</v>
      </c>
      <c r="E96" s="98"/>
      <c r="F96" s="99"/>
      <c r="G96" s="100">
        <v>15.75</v>
      </c>
      <c r="H96" s="101"/>
    </row>
    <row r="97" spans="1:8" x14ac:dyDescent="0.25">
      <c r="A97" s="8" t="s">
        <v>95</v>
      </c>
      <c r="B97" s="8" t="s">
        <v>193</v>
      </c>
      <c r="C97" s="9" t="s">
        <v>194</v>
      </c>
      <c r="D97" s="8" t="s">
        <v>173</v>
      </c>
      <c r="E97" s="98"/>
      <c r="F97" s="99"/>
      <c r="G97" s="100">
        <v>1.58E-3</v>
      </c>
      <c r="H97" s="101"/>
    </row>
    <row r="98" spans="1:8" x14ac:dyDescent="0.25">
      <c r="A98" s="8" t="s">
        <v>100</v>
      </c>
      <c r="B98" s="8" t="s">
        <v>201</v>
      </c>
      <c r="C98" s="9" t="s">
        <v>202</v>
      </c>
      <c r="D98" s="8" t="s">
        <v>173</v>
      </c>
      <c r="E98" s="98"/>
      <c r="F98" s="99"/>
      <c r="G98" s="100">
        <v>7.9000000000000008E-3</v>
      </c>
      <c r="H98" s="101"/>
    </row>
    <row r="99" spans="1:8" x14ac:dyDescent="0.25">
      <c r="A99" s="8" t="s">
        <v>106</v>
      </c>
      <c r="B99" s="8" t="s">
        <v>204</v>
      </c>
      <c r="C99" s="9" t="s">
        <v>205</v>
      </c>
      <c r="D99" s="8" t="s">
        <v>173</v>
      </c>
      <c r="E99" s="98"/>
      <c r="F99" s="99"/>
      <c r="G99" s="100">
        <v>3.7699999999999999E-3</v>
      </c>
      <c r="H99" s="101"/>
    </row>
    <row r="100" spans="1:8" ht="31.5" x14ac:dyDescent="0.25">
      <c r="A100" s="8" t="s">
        <v>111</v>
      </c>
      <c r="B100" s="8" t="s">
        <v>893</v>
      </c>
      <c r="C100" s="9" t="s">
        <v>894</v>
      </c>
      <c r="D100" s="8" t="s">
        <v>871</v>
      </c>
      <c r="E100" s="98"/>
      <c r="F100" s="99"/>
      <c r="G100" s="100">
        <v>9.5490000000000005E-2</v>
      </c>
      <c r="H100" s="101"/>
    </row>
    <row r="101" spans="1:8" x14ac:dyDescent="0.25">
      <c r="A101" s="10" t="s">
        <v>895</v>
      </c>
      <c r="B101" s="10" t="s">
        <v>19</v>
      </c>
      <c r="C101" s="11" t="s">
        <v>20</v>
      </c>
      <c r="D101" s="10" t="s">
        <v>21</v>
      </c>
      <c r="E101" s="102" t="s">
        <v>896</v>
      </c>
      <c r="F101" s="103"/>
      <c r="G101" s="104">
        <v>1.50779</v>
      </c>
      <c r="H101" s="103"/>
    </row>
    <row r="102" spans="1:8" ht="22.5" x14ac:dyDescent="0.25">
      <c r="A102" s="10" t="s">
        <v>897</v>
      </c>
      <c r="B102" s="10" t="s">
        <v>67</v>
      </c>
      <c r="C102" s="11" t="s">
        <v>68</v>
      </c>
      <c r="D102" s="10" t="s">
        <v>31</v>
      </c>
      <c r="E102" s="102" t="s">
        <v>771</v>
      </c>
      <c r="F102" s="103"/>
      <c r="G102" s="104">
        <v>1.2409999999999999E-2</v>
      </c>
      <c r="H102" s="103"/>
    </row>
    <row r="103" spans="1:8" ht="22.5" x14ac:dyDescent="0.25">
      <c r="A103" s="10" t="s">
        <v>898</v>
      </c>
      <c r="B103" s="10" t="s">
        <v>86</v>
      </c>
      <c r="C103" s="11" t="s">
        <v>87</v>
      </c>
      <c r="D103" s="10" t="s">
        <v>31</v>
      </c>
      <c r="E103" s="102" t="s">
        <v>899</v>
      </c>
      <c r="F103" s="103"/>
      <c r="G103" s="104">
        <v>5.5379999999999999E-2</v>
      </c>
      <c r="H103" s="103"/>
    </row>
    <row r="104" spans="1:8" x14ac:dyDescent="0.25">
      <c r="A104" s="10" t="s">
        <v>900</v>
      </c>
      <c r="B104" s="10" t="s">
        <v>132</v>
      </c>
      <c r="C104" s="11" t="s">
        <v>133</v>
      </c>
      <c r="D104" s="10" t="s">
        <v>31</v>
      </c>
      <c r="E104" s="102" t="s">
        <v>901</v>
      </c>
      <c r="F104" s="103"/>
      <c r="G104" s="104">
        <v>1.814E-2</v>
      </c>
      <c r="H104" s="103"/>
    </row>
    <row r="105" spans="1:8" x14ac:dyDescent="0.25">
      <c r="A105" s="10" t="s">
        <v>902</v>
      </c>
      <c r="B105" s="10" t="s">
        <v>140</v>
      </c>
      <c r="C105" s="11" t="s">
        <v>141</v>
      </c>
      <c r="D105" s="10" t="s">
        <v>31</v>
      </c>
      <c r="E105" s="102" t="s">
        <v>105</v>
      </c>
      <c r="F105" s="103"/>
      <c r="G105" s="104">
        <v>6.3979999999999995E-2</v>
      </c>
      <c r="H105" s="103"/>
    </row>
    <row r="106" spans="1:8" x14ac:dyDescent="0.25">
      <c r="A106" s="10" t="s">
        <v>903</v>
      </c>
      <c r="B106" s="10" t="s">
        <v>297</v>
      </c>
      <c r="C106" s="11" t="s">
        <v>298</v>
      </c>
      <c r="D106" s="10" t="s">
        <v>173</v>
      </c>
      <c r="E106" s="102" t="s">
        <v>836</v>
      </c>
      <c r="F106" s="103"/>
      <c r="G106" s="104">
        <v>2.9E-4</v>
      </c>
      <c r="H106" s="103"/>
    </row>
    <row r="107" spans="1:8" x14ac:dyDescent="0.25">
      <c r="A107" s="10" t="s">
        <v>904</v>
      </c>
      <c r="B107" s="10" t="s">
        <v>424</v>
      </c>
      <c r="C107" s="11" t="s">
        <v>425</v>
      </c>
      <c r="D107" s="10" t="s">
        <v>234</v>
      </c>
      <c r="E107" s="102" t="s">
        <v>905</v>
      </c>
      <c r="F107" s="103"/>
      <c r="G107" s="104">
        <v>4.7750000000000001E-2</v>
      </c>
      <c r="H107" s="103"/>
    </row>
    <row r="108" spans="1:8" x14ac:dyDescent="0.25">
      <c r="A108" s="10" t="s">
        <v>906</v>
      </c>
      <c r="B108" s="10" t="s">
        <v>438</v>
      </c>
      <c r="C108" s="11" t="s">
        <v>439</v>
      </c>
      <c r="D108" s="10" t="s">
        <v>173</v>
      </c>
      <c r="E108" s="102" t="s">
        <v>907</v>
      </c>
      <c r="F108" s="103"/>
      <c r="G108" s="104">
        <v>2.5000000000000001E-4</v>
      </c>
      <c r="H108" s="103"/>
    </row>
    <row r="109" spans="1:8" ht="22.5" x14ac:dyDescent="0.25">
      <c r="A109" s="10" t="s">
        <v>908</v>
      </c>
      <c r="B109" s="10" t="s">
        <v>474</v>
      </c>
      <c r="C109" s="11" t="s">
        <v>475</v>
      </c>
      <c r="D109" s="10" t="s">
        <v>234</v>
      </c>
      <c r="E109" s="102" t="s">
        <v>888</v>
      </c>
      <c r="F109" s="103"/>
      <c r="G109" s="104">
        <v>1E-4</v>
      </c>
      <c r="H109" s="103"/>
    </row>
    <row r="110" spans="1:8" x14ac:dyDescent="0.25">
      <c r="A110" s="10" t="s">
        <v>909</v>
      </c>
      <c r="B110" s="10" t="s">
        <v>555</v>
      </c>
      <c r="C110" s="11" t="s">
        <v>556</v>
      </c>
      <c r="D110" s="10" t="s">
        <v>168</v>
      </c>
      <c r="E110" s="102" t="s">
        <v>761</v>
      </c>
      <c r="F110" s="103"/>
      <c r="G110" s="104">
        <v>1.4319999999999999E-2</v>
      </c>
      <c r="H110" s="103"/>
    </row>
    <row r="111" spans="1:8" ht="33.75" x14ac:dyDescent="0.25">
      <c r="A111" s="10" t="s">
        <v>910</v>
      </c>
      <c r="B111" s="10" t="s">
        <v>591</v>
      </c>
      <c r="C111" s="11" t="s">
        <v>592</v>
      </c>
      <c r="D111" s="10" t="s">
        <v>173</v>
      </c>
      <c r="E111" s="102" t="s">
        <v>886</v>
      </c>
      <c r="F111" s="103"/>
      <c r="G111" s="104">
        <v>1.0000000000000001E-5</v>
      </c>
      <c r="H111" s="103"/>
    </row>
    <row r="112" spans="1:8" x14ac:dyDescent="0.25">
      <c r="A112" s="8" t="s">
        <v>116</v>
      </c>
      <c r="B112" s="8" t="s">
        <v>197</v>
      </c>
      <c r="C112" s="9" t="s">
        <v>198</v>
      </c>
      <c r="D112" s="8" t="s">
        <v>163</v>
      </c>
      <c r="E112" s="98"/>
      <c r="F112" s="99"/>
      <c r="G112" s="100">
        <v>6.85</v>
      </c>
      <c r="H112" s="101"/>
    </row>
    <row r="113" spans="1:8" ht="31.5" x14ac:dyDescent="0.25">
      <c r="A113" s="8" t="s">
        <v>121</v>
      </c>
      <c r="B113" s="8" t="s">
        <v>911</v>
      </c>
      <c r="C113" s="9" t="s">
        <v>912</v>
      </c>
      <c r="D113" s="8" t="s">
        <v>871</v>
      </c>
      <c r="E113" s="98"/>
      <c r="F113" s="99"/>
      <c r="G113" s="100">
        <v>0.17710000000000001</v>
      </c>
      <c r="H113" s="101"/>
    </row>
    <row r="114" spans="1:8" x14ac:dyDescent="0.25">
      <c r="A114" s="10" t="s">
        <v>913</v>
      </c>
      <c r="B114" s="10" t="s">
        <v>19</v>
      </c>
      <c r="C114" s="11" t="s">
        <v>20</v>
      </c>
      <c r="D114" s="10" t="s">
        <v>21</v>
      </c>
      <c r="E114" s="102" t="s">
        <v>554</v>
      </c>
      <c r="F114" s="103"/>
      <c r="G114" s="104">
        <v>16.116099999999999</v>
      </c>
      <c r="H114" s="103"/>
    </row>
    <row r="115" spans="1:8" x14ac:dyDescent="0.25">
      <c r="A115" s="10" t="s">
        <v>914</v>
      </c>
      <c r="B115" s="10" t="s">
        <v>49</v>
      </c>
      <c r="C115" s="11" t="s">
        <v>50</v>
      </c>
      <c r="D115" s="10" t="s">
        <v>31</v>
      </c>
      <c r="E115" s="102" t="s">
        <v>915</v>
      </c>
      <c r="F115" s="103"/>
      <c r="G115" s="104">
        <v>5.3129999999999997E-2</v>
      </c>
      <c r="H115" s="103"/>
    </row>
    <row r="116" spans="1:8" ht="22.5" x14ac:dyDescent="0.25">
      <c r="A116" s="10" t="s">
        <v>916</v>
      </c>
      <c r="B116" s="10" t="s">
        <v>72</v>
      </c>
      <c r="C116" s="11" t="s">
        <v>73</v>
      </c>
      <c r="D116" s="10" t="s">
        <v>31</v>
      </c>
      <c r="E116" s="102" t="s">
        <v>16</v>
      </c>
      <c r="F116" s="103"/>
      <c r="G116" s="104">
        <v>1.0626</v>
      </c>
      <c r="H116" s="103"/>
    </row>
    <row r="117" spans="1:8" x14ac:dyDescent="0.25">
      <c r="A117" s="10" t="s">
        <v>917</v>
      </c>
      <c r="B117" s="10" t="s">
        <v>81</v>
      </c>
      <c r="C117" s="11" t="s">
        <v>82</v>
      </c>
      <c r="D117" s="10" t="s">
        <v>31</v>
      </c>
      <c r="E117" s="102" t="s">
        <v>918</v>
      </c>
      <c r="F117" s="103"/>
      <c r="G117" s="104">
        <v>0.19481000000000001</v>
      </c>
      <c r="H117" s="103"/>
    </row>
    <row r="118" spans="1:8" x14ac:dyDescent="0.25">
      <c r="A118" s="10" t="s">
        <v>919</v>
      </c>
      <c r="B118" s="10" t="s">
        <v>96</v>
      </c>
      <c r="C118" s="11" t="s">
        <v>97</v>
      </c>
      <c r="D118" s="10" t="s">
        <v>31</v>
      </c>
      <c r="E118" s="102" t="s">
        <v>831</v>
      </c>
      <c r="F118" s="103"/>
      <c r="G118" s="104">
        <v>0.14876</v>
      </c>
      <c r="H118" s="103"/>
    </row>
    <row r="119" spans="1:8" ht="22.5" x14ac:dyDescent="0.25">
      <c r="A119" s="10" t="s">
        <v>920</v>
      </c>
      <c r="B119" s="10" t="s">
        <v>117</v>
      </c>
      <c r="C119" s="11" t="s">
        <v>118</v>
      </c>
      <c r="D119" s="10" t="s">
        <v>31</v>
      </c>
      <c r="E119" s="102" t="s">
        <v>921</v>
      </c>
      <c r="F119" s="103"/>
      <c r="G119" s="104">
        <v>4.8348300000000002</v>
      </c>
      <c r="H119" s="103"/>
    </row>
    <row r="120" spans="1:8" x14ac:dyDescent="0.25">
      <c r="A120" s="10" t="s">
        <v>922</v>
      </c>
      <c r="B120" s="10" t="s">
        <v>136</v>
      </c>
      <c r="C120" s="11" t="s">
        <v>137</v>
      </c>
      <c r="D120" s="10" t="s">
        <v>31</v>
      </c>
      <c r="E120" s="102" t="s">
        <v>905</v>
      </c>
      <c r="F120" s="103"/>
      <c r="G120" s="104">
        <v>8.8550000000000004E-2</v>
      </c>
      <c r="H120" s="103"/>
    </row>
    <row r="121" spans="1:8" x14ac:dyDescent="0.25">
      <c r="A121" s="10" t="s">
        <v>923</v>
      </c>
      <c r="B121" s="10" t="s">
        <v>140</v>
      </c>
      <c r="C121" s="11" t="s">
        <v>141</v>
      </c>
      <c r="D121" s="10" t="s">
        <v>31</v>
      </c>
      <c r="E121" s="102" t="s">
        <v>11</v>
      </c>
      <c r="F121" s="103"/>
      <c r="G121" s="104">
        <v>0.17710000000000001</v>
      </c>
      <c r="H121" s="103"/>
    </row>
    <row r="122" spans="1:8" x14ac:dyDescent="0.25">
      <c r="A122" s="10" t="s">
        <v>924</v>
      </c>
      <c r="B122" s="10" t="s">
        <v>424</v>
      </c>
      <c r="C122" s="11" t="s">
        <v>425</v>
      </c>
      <c r="D122" s="10" t="s">
        <v>234</v>
      </c>
      <c r="E122" s="102" t="s">
        <v>925</v>
      </c>
      <c r="F122" s="103"/>
      <c r="G122" s="104">
        <v>0.46045999999999998</v>
      </c>
      <c r="H122" s="103"/>
    </row>
    <row r="123" spans="1:8" x14ac:dyDescent="0.25">
      <c r="A123" s="10" t="s">
        <v>926</v>
      </c>
      <c r="B123" s="10" t="s">
        <v>443</v>
      </c>
      <c r="C123" s="11" t="s">
        <v>444</v>
      </c>
      <c r="D123" s="10" t="s">
        <v>173</v>
      </c>
      <c r="E123" s="102" t="s">
        <v>927</v>
      </c>
      <c r="F123" s="103"/>
      <c r="G123" s="104">
        <v>3.81E-3</v>
      </c>
      <c r="H123" s="103"/>
    </row>
    <row r="124" spans="1:8" x14ac:dyDescent="0.25">
      <c r="A124" s="10" t="s">
        <v>928</v>
      </c>
      <c r="B124" s="10" t="s">
        <v>555</v>
      </c>
      <c r="C124" s="11" t="s">
        <v>556</v>
      </c>
      <c r="D124" s="10" t="s">
        <v>168</v>
      </c>
      <c r="E124" s="102" t="s">
        <v>905</v>
      </c>
      <c r="F124" s="103"/>
      <c r="G124" s="104">
        <v>8.8550000000000004E-2</v>
      </c>
      <c r="H124" s="103"/>
    </row>
    <row r="125" spans="1:8" x14ac:dyDescent="0.25">
      <c r="A125" s="8" t="s">
        <v>126</v>
      </c>
      <c r="B125" s="8" t="s">
        <v>208</v>
      </c>
      <c r="C125" s="9" t="s">
        <v>209</v>
      </c>
      <c r="D125" s="8" t="s">
        <v>173</v>
      </c>
      <c r="E125" s="98"/>
      <c r="F125" s="99"/>
      <c r="G125" s="100">
        <v>5.296E-2</v>
      </c>
      <c r="H125" s="101"/>
    </row>
    <row r="127" spans="1:8" ht="21" x14ac:dyDescent="0.25">
      <c r="A127" s="8" t="s">
        <v>131</v>
      </c>
      <c r="B127" s="8" t="s">
        <v>177</v>
      </c>
      <c r="C127" s="9" t="s">
        <v>178</v>
      </c>
      <c r="D127" s="8" t="s">
        <v>173</v>
      </c>
      <c r="E127" s="98"/>
      <c r="F127" s="99"/>
      <c r="G127" s="100">
        <v>3.5100000000000001E-3</v>
      </c>
      <c r="H127" s="101"/>
    </row>
    <row r="128" spans="1:8" x14ac:dyDescent="0.25">
      <c r="A128" s="8" t="s">
        <v>135</v>
      </c>
      <c r="B128" s="8" t="s">
        <v>211</v>
      </c>
      <c r="C128" s="9" t="s">
        <v>212</v>
      </c>
      <c r="D128" s="8" t="s">
        <v>163</v>
      </c>
      <c r="E128" s="98"/>
      <c r="F128" s="99"/>
      <c r="G128" s="100">
        <v>24.626000000000001</v>
      </c>
      <c r="H128" s="101"/>
    </row>
    <row r="129" spans="1:8" x14ac:dyDescent="0.25">
      <c r="A129" s="8" t="s">
        <v>139</v>
      </c>
      <c r="B129" s="8" t="s">
        <v>204</v>
      </c>
      <c r="C129" s="9" t="s">
        <v>205</v>
      </c>
      <c r="D129" s="8" t="s">
        <v>173</v>
      </c>
      <c r="E129" s="98"/>
      <c r="F129" s="99"/>
      <c r="G129" s="100">
        <v>7.5759999999999994E-2</v>
      </c>
      <c r="H129" s="101"/>
    </row>
    <row r="130" spans="1:8" ht="31.5" x14ac:dyDescent="0.25">
      <c r="A130" s="8" t="s">
        <v>144</v>
      </c>
      <c r="B130" s="8" t="s">
        <v>929</v>
      </c>
      <c r="C130" s="9" t="s">
        <v>930</v>
      </c>
      <c r="D130" s="8" t="s">
        <v>871</v>
      </c>
      <c r="E130" s="98"/>
      <c r="F130" s="99"/>
      <c r="G130" s="100">
        <v>0.17710000000000001</v>
      </c>
      <c r="H130" s="101"/>
    </row>
    <row r="131" spans="1:8" x14ac:dyDescent="0.25">
      <c r="A131" s="10" t="s">
        <v>931</v>
      </c>
      <c r="B131" s="10" t="s">
        <v>19</v>
      </c>
      <c r="C131" s="11" t="s">
        <v>20</v>
      </c>
      <c r="D131" s="10" t="s">
        <v>21</v>
      </c>
      <c r="E131" s="102" t="s">
        <v>932</v>
      </c>
      <c r="F131" s="103"/>
      <c r="G131" s="104">
        <v>4.5213599999999996</v>
      </c>
      <c r="H131" s="103"/>
    </row>
    <row r="132" spans="1:8" ht="22.5" x14ac:dyDescent="0.25">
      <c r="A132" s="10" t="s">
        <v>933</v>
      </c>
      <c r="B132" s="10" t="s">
        <v>67</v>
      </c>
      <c r="C132" s="11" t="s">
        <v>68</v>
      </c>
      <c r="D132" s="10" t="s">
        <v>31</v>
      </c>
      <c r="E132" s="102" t="s">
        <v>934</v>
      </c>
      <c r="F132" s="103"/>
      <c r="G132" s="104">
        <v>8.3239999999999995E-2</v>
      </c>
      <c r="H132" s="103"/>
    </row>
    <row r="133" spans="1:8" x14ac:dyDescent="0.25">
      <c r="A133" s="10" t="s">
        <v>935</v>
      </c>
      <c r="B133" s="10" t="s">
        <v>81</v>
      </c>
      <c r="C133" s="11" t="s">
        <v>82</v>
      </c>
      <c r="D133" s="10" t="s">
        <v>31</v>
      </c>
      <c r="E133" s="102" t="s">
        <v>877</v>
      </c>
      <c r="F133" s="103"/>
      <c r="G133" s="104">
        <v>4.0730000000000002E-2</v>
      </c>
      <c r="H133" s="103"/>
    </row>
    <row r="134" spans="1:8" ht="22.5" x14ac:dyDescent="0.25">
      <c r="A134" s="10" t="s">
        <v>936</v>
      </c>
      <c r="B134" s="10" t="s">
        <v>86</v>
      </c>
      <c r="C134" s="11" t="s">
        <v>87</v>
      </c>
      <c r="D134" s="10" t="s">
        <v>31</v>
      </c>
      <c r="E134" s="102" t="s">
        <v>937</v>
      </c>
      <c r="F134" s="103"/>
      <c r="G134" s="104">
        <v>0.10625999999999999</v>
      </c>
      <c r="H134" s="103"/>
    </row>
    <row r="135" spans="1:8" x14ac:dyDescent="0.25">
      <c r="A135" s="10" t="s">
        <v>938</v>
      </c>
      <c r="B135" s="10" t="s">
        <v>132</v>
      </c>
      <c r="C135" s="11" t="s">
        <v>133</v>
      </c>
      <c r="D135" s="10" t="s">
        <v>31</v>
      </c>
      <c r="E135" s="102" t="s">
        <v>939</v>
      </c>
      <c r="F135" s="103"/>
      <c r="G135" s="104">
        <v>0.12573999999999999</v>
      </c>
      <c r="H135" s="103"/>
    </row>
    <row r="136" spans="1:8" x14ac:dyDescent="0.25">
      <c r="A136" s="10" t="s">
        <v>940</v>
      </c>
      <c r="B136" s="10" t="s">
        <v>140</v>
      </c>
      <c r="C136" s="11" t="s">
        <v>141</v>
      </c>
      <c r="D136" s="10" t="s">
        <v>31</v>
      </c>
      <c r="E136" s="102" t="s">
        <v>941</v>
      </c>
      <c r="F136" s="103"/>
      <c r="G136" s="104">
        <v>0.15939</v>
      </c>
      <c r="H136" s="103"/>
    </row>
    <row r="137" spans="1:8" x14ac:dyDescent="0.25">
      <c r="A137" s="10" t="s">
        <v>942</v>
      </c>
      <c r="B137" s="10" t="s">
        <v>297</v>
      </c>
      <c r="C137" s="11" t="s">
        <v>298</v>
      </c>
      <c r="D137" s="10" t="s">
        <v>173</v>
      </c>
      <c r="E137" s="102" t="s">
        <v>943</v>
      </c>
      <c r="F137" s="103"/>
      <c r="G137" s="104">
        <v>3.4000000000000002E-4</v>
      </c>
      <c r="H137" s="103"/>
    </row>
    <row r="138" spans="1:8" x14ac:dyDescent="0.25">
      <c r="A138" s="10" t="s">
        <v>944</v>
      </c>
      <c r="B138" s="10" t="s">
        <v>424</v>
      </c>
      <c r="C138" s="11" t="s">
        <v>425</v>
      </c>
      <c r="D138" s="10" t="s">
        <v>234</v>
      </c>
      <c r="E138" s="102" t="s">
        <v>653</v>
      </c>
      <c r="F138" s="103"/>
      <c r="G138" s="104">
        <v>0.12751000000000001</v>
      </c>
      <c r="H138" s="103"/>
    </row>
    <row r="139" spans="1:8" x14ac:dyDescent="0.25">
      <c r="A139" s="10" t="s">
        <v>945</v>
      </c>
      <c r="B139" s="10" t="s">
        <v>438</v>
      </c>
      <c r="C139" s="11" t="s">
        <v>439</v>
      </c>
      <c r="D139" s="10" t="s">
        <v>173</v>
      </c>
      <c r="E139" s="102" t="s">
        <v>946</v>
      </c>
      <c r="F139" s="103"/>
      <c r="G139" s="104">
        <v>4.8000000000000001E-4</v>
      </c>
      <c r="H139" s="103"/>
    </row>
    <row r="140" spans="1:8" ht="22.5" x14ac:dyDescent="0.25">
      <c r="A140" s="10" t="s">
        <v>947</v>
      </c>
      <c r="B140" s="10" t="s">
        <v>474</v>
      </c>
      <c r="C140" s="11" t="s">
        <v>475</v>
      </c>
      <c r="D140" s="10" t="s">
        <v>234</v>
      </c>
      <c r="E140" s="102" t="s">
        <v>888</v>
      </c>
      <c r="F140" s="103"/>
      <c r="G140" s="104">
        <v>1.8000000000000001E-4</v>
      </c>
      <c r="H140" s="103"/>
    </row>
    <row r="141" spans="1:8" x14ac:dyDescent="0.25">
      <c r="A141" s="10" t="s">
        <v>948</v>
      </c>
      <c r="B141" s="10" t="s">
        <v>532</v>
      </c>
      <c r="C141" s="11" t="s">
        <v>533</v>
      </c>
      <c r="D141" s="10" t="s">
        <v>158</v>
      </c>
      <c r="E141" s="102" t="s">
        <v>949</v>
      </c>
      <c r="F141" s="103"/>
      <c r="G141" s="104">
        <v>1.0630000000000001E-2</v>
      </c>
      <c r="H141" s="103"/>
    </row>
    <row r="142" spans="1:8" x14ac:dyDescent="0.25">
      <c r="A142" s="10" t="s">
        <v>950</v>
      </c>
      <c r="B142" s="10" t="s">
        <v>555</v>
      </c>
      <c r="C142" s="11" t="s">
        <v>556</v>
      </c>
      <c r="D142" s="10" t="s">
        <v>168</v>
      </c>
      <c r="E142" s="102" t="s">
        <v>951</v>
      </c>
      <c r="F142" s="103"/>
      <c r="G142" s="104">
        <v>3.8960000000000002E-2</v>
      </c>
      <c r="H142" s="103"/>
    </row>
    <row r="143" spans="1:8" ht="33.75" x14ac:dyDescent="0.25">
      <c r="A143" s="10" t="s">
        <v>952</v>
      </c>
      <c r="B143" s="10" t="s">
        <v>591</v>
      </c>
      <c r="C143" s="11" t="s">
        <v>592</v>
      </c>
      <c r="D143" s="10" t="s">
        <v>173</v>
      </c>
      <c r="E143" s="102" t="s">
        <v>953</v>
      </c>
      <c r="F143" s="103"/>
      <c r="G143" s="104">
        <v>3.5E-4</v>
      </c>
      <c r="H143" s="103"/>
    </row>
    <row r="144" spans="1:8" ht="21" x14ac:dyDescent="0.25">
      <c r="A144" s="8" t="s">
        <v>149</v>
      </c>
      <c r="B144" s="8" t="s">
        <v>954</v>
      </c>
      <c r="C144" s="9" t="s">
        <v>955</v>
      </c>
      <c r="D144" s="8" t="s">
        <v>808</v>
      </c>
      <c r="E144" s="98"/>
      <c r="F144" s="99"/>
      <c r="G144" s="100">
        <v>0.112</v>
      </c>
      <c r="H144" s="101"/>
    </row>
    <row r="145" spans="1:8" x14ac:dyDescent="0.25">
      <c r="A145" s="10" t="s">
        <v>956</v>
      </c>
      <c r="B145" s="10" t="s">
        <v>19</v>
      </c>
      <c r="C145" s="11" t="s">
        <v>20</v>
      </c>
      <c r="D145" s="10" t="s">
        <v>21</v>
      </c>
      <c r="E145" s="102" t="s">
        <v>957</v>
      </c>
      <c r="F145" s="103"/>
      <c r="G145" s="104">
        <v>5.1004800000000001</v>
      </c>
      <c r="H145" s="103"/>
    </row>
    <row r="146" spans="1:8" ht="22.5" x14ac:dyDescent="0.25">
      <c r="A146" s="10" t="s">
        <v>958</v>
      </c>
      <c r="B146" s="10" t="s">
        <v>67</v>
      </c>
      <c r="C146" s="11" t="s">
        <v>68</v>
      </c>
      <c r="D146" s="10" t="s">
        <v>31</v>
      </c>
      <c r="E146" s="102" t="s">
        <v>773</v>
      </c>
      <c r="F146" s="103"/>
      <c r="G146" s="104">
        <v>2.24E-2</v>
      </c>
      <c r="H146" s="103"/>
    </row>
    <row r="147" spans="1:8" x14ac:dyDescent="0.25">
      <c r="A147" s="10" t="s">
        <v>959</v>
      </c>
      <c r="B147" s="10" t="s">
        <v>132</v>
      </c>
      <c r="C147" s="11" t="s">
        <v>133</v>
      </c>
      <c r="D147" s="10" t="s">
        <v>31</v>
      </c>
      <c r="E147" s="102" t="s">
        <v>960</v>
      </c>
      <c r="F147" s="103"/>
      <c r="G147" s="104">
        <v>3.1359999999999999E-2</v>
      </c>
      <c r="H147" s="103"/>
    </row>
    <row r="148" spans="1:8" ht="31.5" x14ac:dyDescent="0.25">
      <c r="A148" s="8" t="s">
        <v>269</v>
      </c>
      <c r="B148" s="8" t="s">
        <v>492</v>
      </c>
      <c r="C148" s="9" t="s">
        <v>493</v>
      </c>
      <c r="D148" s="8" t="s">
        <v>234</v>
      </c>
      <c r="E148" s="98"/>
      <c r="F148" s="99"/>
      <c r="G148" s="100">
        <v>1.1200000000000001</v>
      </c>
      <c r="H148" s="101"/>
    </row>
    <row r="149" spans="1:8" x14ac:dyDescent="0.25">
      <c r="A149" s="8" t="s">
        <v>273</v>
      </c>
      <c r="B149" s="8" t="s">
        <v>961</v>
      </c>
      <c r="C149" s="9" t="s">
        <v>962</v>
      </c>
      <c r="D149" s="8" t="s">
        <v>963</v>
      </c>
      <c r="E149" s="98"/>
      <c r="F149" s="99"/>
      <c r="G149" s="100">
        <v>0.08</v>
      </c>
      <c r="H149" s="101"/>
    </row>
    <row r="150" spans="1:8" x14ac:dyDescent="0.25">
      <c r="A150" s="10" t="s">
        <v>964</v>
      </c>
      <c r="B150" s="10" t="s">
        <v>19</v>
      </c>
      <c r="C150" s="11" t="s">
        <v>20</v>
      </c>
      <c r="D150" s="10" t="s">
        <v>21</v>
      </c>
      <c r="E150" s="102" t="s">
        <v>965</v>
      </c>
      <c r="F150" s="103"/>
      <c r="G150" s="104">
        <v>1.2032</v>
      </c>
      <c r="H150" s="103"/>
    </row>
    <row r="151" spans="1:8" ht="22.5" x14ac:dyDescent="0.25">
      <c r="A151" s="10" t="s">
        <v>966</v>
      </c>
      <c r="B151" s="10" t="s">
        <v>67</v>
      </c>
      <c r="C151" s="11" t="s">
        <v>68</v>
      </c>
      <c r="D151" s="10" t="s">
        <v>31</v>
      </c>
      <c r="E151" s="102" t="s">
        <v>761</v>
      </c>
      <c r="F151" s="103"/>
      <c r="G151" s="104">
        <v>1.2E-2</v>
      </c>
      <c r="H151" s="103"/>
    </row>
    <row r="152" spans="1:8" x14ac:dyDescent="0.25">
      <c r="A152" s="10" t="s">
        <v>968</v>
      </c>
      <c r="B152" s="10" t="s">
        <v>91</v>
      </c>
      <c r="C152" s="11" t="s">
        <v>92</v>
      </c>
      <c r="D152" s="10" t="s">
        <v>31</v>
      </c>
      <c r="E152" s="102" t="s">
        <v>792</v>
      </c>
      <c r="F152" s="103"/>
      <c r="G152" s="104">
        <v>1.12E-2</v>
      </c>
      <c r="H152" s="103"/>
    </row>
    <row r="153" spans="1:8" x14ac:dyDescent="0.25">
      <c r="A153" s="10" t="s">
        <v>969</v>
      </c>
      <c r="B153" s="10" t="s">
        <v>132</v>
      </c>
      <c r="C153" s="11" t="s">
        <v>133</v>
      </c>
      <c r="D153" s="10" t="s">
        <v>31</v>
      </c>
      <c r="E153" s="102" t="s">
        <v>868</v>
      </c>
      <c r="F153" s="103"/>
      <c r="G153" s="104">
        <v>1.6799999999999999E-2</v>
      </c>
      <c r="H153" s="103"/>
    </row>
    <row r="154" spans="1:8" x14ac:dyDescent="0.25">
      <c r="A154" s="10" t="s">
        <v>970</v>
      </c>
      <c r="B154" s="10" t="s">
        <v>306</v>
      </c>
      <c r="C154" s="11" t="s">
        <v>307</v>
      </c>
      <c r="D154" s="10" t="s">
        <v>173</v>
      </c>
      <c r="E154" s="102" t="s">
        <v>971</v>
      </c>
      <c r="F154" s="103"/>
      <c r="G154" s="104">
        <v>6.0000000000000002E-5</v>
      </c>
      <c r="H154" s="103"/>
    </row>
    <row r="155" spans="1:8" ht="22.5" x14ac:dyDescent="0.25">
      <c r="A155" s="10" t="s">
        <v>972</v>
      </c>
      <c r="B155" s="10" t="s">
        <v>391</v>
      </c>
      <c r="C155" s="11" t="s">
        <v>392</v>
      </c>
      <c r="D155" s="10" t="s">
        <v>173</v>
      </c>
      <c r="E155" s="102" t="s">
        <v>598</v>
      </c>
      <c r="F155" s="103"/>
      <c r="G155" s="104">
        <v>8.0000000000000007E-5</v>
      </c>
      <c r="H155" s="103"/>
    </row>
    <row r="156" spans="1:8" ht="22.5" x14ac:dyDescent="0.25">
      <c r="A156" s="10" t="s">
        <v>973</v>
      </c>
      <c r="B156" s="10" t="s">
        <v>474</v>
      </c>
      <c r="C156" s="11" t="s">
        <v>475</v>
      </c>
      <c r="D156" s="10" t="s">
        <v>234</v>
      </c>
      <c r="E156" s="102" t="s">
        <v>580</v>
      </c>
      <c r="F156" s="103"/>
      <c r="G156" s="104">
        <v>8.1600000000000006E-2</v>
      </c>
      <c r="H156" s="103"/>
    </row>
    <row r="157" spans="1:8" ht="22.5" x14ac:dyDescent="0.25">
      <c r="A157" s="10" t="s">
        <v>974</v>
      </c>
      <c r="B157" s="10" t="s">
        <v>482</v>
      </c>
      <c r="C157" s="11" t="s">
        <v>483</v>
      </c>
      <c r="D157" s="10" t="s">
        <v>234</v>
      </c>
      <c r="E157" s="102" t="s">
        <v>975</v>
      </c>
      <c r="F157" s="103"/>
      <c r="G157" s="104">
        <v>2.3999999999999998E-3</v>
      </c>
      <c r="H157" s="103"/>
    </row>
    <row r="158" spans="1:8" x14ac:dyDescent="0.25">
      <c r="A158" s="10" t="s">
        <v>976</v>
      </c>
      <c r="B158" s="10" t="s">
        <v>560</v>
      </c>
      <c r="C158" s="11" t="s">
        <v>561</v>
      </c>
      <c r="D158" s="10" t="s">
        <v>173</v>
      </c>
      <c r="E158" s="102" t="s">
        <v>977</v>
      </c>
      <c r="F158" s="103"/>
      <c r="G158" s="104">
        <v>1.2E-4</v>
      </c>
      <c r="H158" s="103"/>
    </row>
    <row r="159" spans="1:8" ht="42" x14ac:dyDescent="0.25">
      <c r="A159" s="8" t="s">
        <v>277</v>
      </c>
      <c r="B159" s="8" t="s">
        <v>978</v>
      </c>
      <c r="C159" s="9" t="s">
        <v>979</v>
      </c>
      <c r="D159" s="8" t="s">
        <v>980</v>
      </c>
      <c r="E159" s="98"/>
      <c r="F159" s="99"/>
      <c r="G159" s="100">
        <v>0.16</v>
      </c>
      <c r="H159" s="101"/>
    </row>
    <row r="160" spans="1:8" x14ac:dyDescent="0.25">
      <c r="A160" s="10" t="s">
        <v>982</v>
      </c>
      <c r="B160" s="10" t="s">
        <v>19</v>
      </c>
      <c r="C160" s="11" t="s">
        <v>20</v>
      </c>
      <c r="D160" s="10" t="s">
        <v>21</v>
      </c>
      <c r="E160" s="102" t="s">
        <v>983</v>
      </c>
      <c r="F160" s="103"/>
      <c r="G160" s="104">
        <v>6.5968</v>
      </c>
      <c r="H160" s="103"/>
    </row>
    <row r="161" spans="1:8" x14ac:dyDescent="0.25">
      <c r="A161" s="10" t="s">
        <v>984</v>
      </c>
      <c r="B161" s="10" t="s">
        <v>49</v>
      </c>
      <c r="C161" s="11" t="s">
        <v>50</v>
      </c>
      <c r="D161" s="10" t="s">
        <v>31</v>
      </c>
      <c r="E161" s="102" t="s">
        <v>985</v>
      </c>
      <c r="F161" s="103"/>
      <c r="G161" s="104">
        <v>0.3856</v>
      </c>
      <c r="H161" s="103"/>
    </row>
    <row r="162" spans="1:8" ht="22.5" x14ac:dyDescent="0.25">
      <c r="A162" s="10" t="s">
        <v>986</v>
      </c>
      <c r="B162" s="10" t="s">
        <v>67</v>
      </c>
      <c r="C162" s="11" t="s">
        <v>68</v>
      </c>
      <c r="D162" s="10" t="s">
        <v>31</v>
      </c>
      <c r="E162" s="102" t="s">
        <v>987</v>
      </c>
      <c r="F162" s="103"/>
      <c r="G162" s="104">
        <v>4.6399999999999997E-2</v>
      </c>
      <c r="H162" s="103"/>
    </row>
    <row r="163" spans="1:8" x14ac:dyDescent="0.25">
      <c r="A163" s="10" t="s">
        <v>988</v>
      </c>
      <c r="B163" s="10" t="s">
        <v>132</v>
      </c>
      <c r="C163" s="11" t="s">
        <v>133</v>
      </c>
      <c r="D163" s="10" t="s">
        <v>31</v>
      </c>
      <c r="E163" s="102" t="s">
        <v>989</v>
      </c>
      <c r="F163" s="103"/>
      <c r="G163" s="104">
        <v>6.4000000000000001E-2</v>
      </c>
      <c r="H163" s="103"/>
    </row>
    <row r="164" spans="1:8" ht="22.5" x14ac:dyDescent="0.25">
      <c r="A164" s="10" t="s">
        <v>990</v>
      </c>
      <c r="B164" s="10" t="s">
        <v>156</v>
      </c>
      <c r="C164" s="11" t="s">
        <v>157</v>
      </c>
      <c r="D164" s="10" t="s">
        <v>158</v>
      </c>
      <c r="E164" s="102" t="s">
        <v>991</v>
      </c>
      <c r="F164" s="103"/>
      <c r="G164" s="104">
        <v>137.6</v>
      </c>
      <c r="H164" s="103"/>
    </row>
    <row r="165" spans="1:8" ht="22.5" x14ac:dyDescent="0.25">
      <c r="A165" s="10" t="s">
        <v>992</v>
      </c>
      <c r="B165" s="10" t="s">
        <v>161</v>
      </c>
      <c r="C165" s="11" t="s">
        <v>162</v>
      </c>
      <c r="D165" s="10" t="s">
        <v>163</v>
      </c>
      <c r="E165" s="102" t="s">
        <v>277</v>
      </c>
      <c r="F165" s="103"/>
      <c r="G165" s="104">
        <v>4.8</v>
      </c>
      <c r="H165" s="103"/>
    </row>
    <row r="166" spans="1:8" ht="21" x14ac:dyDescent="0.25">
      <c r="A166" s="8" t="s">
        <v>281</v>
      </c>
      <c r="B166" s="8" t="s">
        <v>215</v>
      </c>
      <c r="C166" s="9" t="s">
        <v>216</v>
      </c>
      <c r="D166" s="8" t="s">
        <v>217</v>
      </c>
      <c r="E166" s="98"/>
      <c r="F166" s="99"/>
      <c r="G166" s="100">
        <v>16</v>
      </c>
      <c r="H166" s="101"/>
    </row>
    <row r="168" spans="1:8" ht="84" x14ac:dyDescent="0.25">
      <c r="A168" s="8" t="s">
        <v>286</v>
      </c>
      <c r="B168" s="8" t="s">
        <v>993</v>
      </c>
      <c r="C168" s="9" t="s">
        <v>994</v>
      </c>
      <c r="D168" s="8" t="s">
        <v>995</v>
      </c>
      <c r="E168" s="98"/>
      <c r="F168" s="99"/>
      <c r="G168" s="100">
        <v>0.20649999999999999</v>
      </c>
      <c r="H168" s="101"/>
    </row>
    <row r="169" spans="1:8" x14ac:dyDescent="0.25">
      <c r="A169" s="10" t="s">
        <v>996</v>
      </c>
      <c r="B169" s="10" t="s">
        <v>19</v>
      </c>
      <c r="C169" s="11" t="s">
        <v>20</v>
      </c>
      <c r="D169" s="10" t="s">
        <v>21</v>
      </c>
      <c r="E169" s="102" t="s">
        <v>997</v>
      </c>
      <c r="F169" s="103"/>
      <c r="G169" s="104">
        <v>39.470410000000001</v>
      </c>
      <c r="H169" s="103"/>
    </row>
    <row r="170" spans="1:8" x14ac:dyDescent="0.25">
      <c r="A170" s="10" t="s">
        <v>998</v>
      </c>
      <c r="B170" s="10" t="s">
        <v>49</v>
      </c>
      <c r="C170" s="11" t="s">
        <v>50</v>
      </c>
      <c r="D170" s="10" t="s">
        <v>31</v>
      </c>
      <c r="E170" s="102" t="s">
        <v>999</v>
      </c>
      <c r="F170" s="103"/>
      <c r="G170" s="104">
        <v>1.9059900000000001</v>
      </c>
      <c r="H170" s="103"/>
    </row>
    <row r="171" spans="1:8" x14ac:dyDescent="0.25">
      <c r="A171" s="10" t="s">
        <v>1000</v>
      </c>
      <c r="B171" s="10" t="s">
        <v>91</v>
      </c>
      <c r="C171" s="11" t="s">
        <v>92</v>
      </c>
      <c r="D171" s="10" t="s">
        <v>31</v>
      </c>
      <c r="E171" s="102" t="s">
        <v>1001</v>
      </c>
      <c r="F171" s="103"/>
      <c r="G171" s="104">
        <v>5.4619200000000001</v>
      </c>
      <c r="H171" s="103"/>
    </row>
    <row r="172" spans="1:8" x14ac:dyDescent="0.25">
      <c r="A172" s="10" t="s">
        <v>1002</v>
      </c>
      <c r="B172" s="10" t="s">
        <v>145</v>
      </c>
      <c r="C172" s="11" t="s">
        <v>146</v>
      </c>
      <c r="D172" s="10" t="s">
        <v>31</v>
      </c>
      <c r="E172" s="102" t="s">
        <v>1003</v>
      </c>
      <c r="F172" s="103"/>
      <c r="G172" s="104">
        <v>10.159800000000001</v>
      </c>
      <c r="H172" s="103"/>
    </row>
    <row r="173" spans="1:8" x14ac:dyDescent="0.25">
      <c r="A173" s="10" t="s">
        <v>1004</v>
      </c>
      <c r="B173" s="10" t="s">
        <v>334</v>
      </c>
      <c r="C173" s="11" t="s">
        <v>335</v>
      </c>
      <c r="D173" s="10" t="s">
        <v>158</v>
      </c>
      <c r="E173" s="102" t="s">
        <v>1005</v>
      </c>
      <c r="F173" s="103"/>
      <c r="G173" s="104">
        <v>247.8</v>
      </c>
      <c r="H173" s="103"/>
    </row>
    <row r="174" spans="1:8" ht="94.5" x14ac:dyDescent="0.25">
      <c r="A174" s="8" t="s">
        <v>291</v>
      </c>
      <c r="B174" s="8" t="s">
        <v>1006</v>
      </c>
      <c r="C174" s="9" t="s">
        <v>1007</v>
      </c>
      <c r="D174" s="8" t="s">
        <v>1008</v>
      </c>
      <c r="E174" s="98"/>
      <c r="F174" s="99"/>
      <c r="G174" s="100">
        <v>0.20649999999999999</v>
      </c>
      <c r="H174" s="101"/>
    </row>
    <row r="175" spans="1:8" x14ac:dyDescent="0.25">
      <c r="A175" s="10" t="s">
        <v>1009</v>
      </c>
      <c r="B175" s="10" t="s">
        <v>19</v>
      </c>
      <c r="C175" s="11" t="s">
        <v>20</v>
      </c>
      <c r="D175" s="10" t="s">
        <v>21</v>
      </c>
      <c r="E175" s="102" t="s">
        <v>1010</v>
      </c>
      <c r="F175" s="103"/>
      <c r="G175" s="104">
        <v>42.146650000000001</v>
      </c>
      <c r="H175" s="103"/>
    </row>
    <row r="176" spans="1:8" ht="22.5" x14ac:dyDescent="0.25">
      <c r="A176" s="10" t="s">
        <v>1011</v>
      </c>
      <c r="B176" s="10" t="s">
        <v>34</v>
      </c>
      <c r="C176" s="11" t="s">
        <v>35</v>
      </c>
      <c r="D176" s="10" t="s">
        <v>31</v>
      </c>
      <c r="E176" s="102" t="s">
        <v>1012</v>
      </c>
      <c r="F176" s="103"/>
      <c r="G176" s="104">
        <v>0.90034000000000003</v>
      </c>
      <c r="H176" s="103"/>
    </row>
    <row r="177" spans="1:8" x14ac:dyDescent="0.25">
      <c r="A177" s="10" t="s">
        <v>1013</v>
      </c>
      <c r="B177" s="10" t="s">
        <v>49</v>
      </c>
      <c r="C177" s="11" t="s">
        <v>50</v>
      </c>
      <c r="D177" s="10" t="s">
        <v>31</v>
      </c>
      <c r="E177" s="102" t="s">
        <v>1014</v>
      </c>
      <c r="F177" s="103"/>
      <c r="G177" s="104">
        <v>2.4367000000000001</v>
      </c>
      <c r="H177" s="103"/>
    </row>
    <row r="178" spans="1:8" x14ac:dyDescent="0.25">
      <c r="A178" s="10" t="s">
        <v>1015</v>
      </c>
      <c r="B178" s="10" t="s">
        <v>81</v>
      </c>
      <c r="C178" s="11" t="s">
        <v>82</v>
      </c>
      <c r="D178" s="10" t="s">
        <v>31</v>
      </c>
      <c r="E178" s="102" t="s">
        <v>981</v>
      </c>
      <c r="F178" s="103"/>
      <c r="G178" s="104">
        <v>3.304E-2</v>
      </c>
      <c r="H178" s="103"/>
    </row>
    <row r="179" spans="1:8" x14ac:dyDescent="0.25">
      <c r="A179" s="10" t="s">
        <v>1016</v>
      </c>
      <c r="B179" s="10" t="s">
        <v>122</v>
      </c>
      <c r="C179" s="11" t="s">
        <v>123</v>
      </c>
      <c r="D179" s="10" t="s">
        <v>31</v>
      </c>
      <c r="E179" s="102" t="s">
        <v>1017</v>
      </c>
      <c r="F179" s="103"/>
      <c r="G179" s="104">
        <v>4.4603999999999999</v>
      </c>
      <c r="H179" s="103"/>
    </row>
    <row r="180" spans="1:8" x14ac:dyDescent="0.25">
      <c r="A180" s="10" t="s">
        <v>1018</v>
      </c>
      <c r="B180" s="10" t="s">
        <v>132</v>
      </c>
      <c r="C180" s="11" t="s">
        <v>133</v>
      </c>
      <c r="D180" s="10" t="s">
        <v>31</v>
      </c>
      <c r="E180" s="102" t="s">
        <v>1019</v>
      </c>
      <c r="F180" s="103"/>
      <c r="G180" s="104">
        <v>0.12595999999999999</v>
      </c>
      <c r="H180" s="103"/>
    </row>
    <row r="181" spans="1:8" x14ac:dyDescent="0.25">
      <c r="A181" s="10" t="s">
        <v>1020</v>
      </c>
      <c r="B181" s="10" t="s">
        <v>140</v>
      </c>
      <c r="C181" s="11" t="s">
        <v>141</v>
      </c>
      <c r="D181" s="10" t="s">
        <v>31</v>
      </c>
      <c r="E181" s="102" t="s">
        <v>833</v>
      </c>
      <c r="F181" s="103"/>
      <c r="G181" s="104">
        <v>6.4019999999999994E-2</v>
      </c>
      <c r="H181" s="103"/>
    </row>
    <row r="182" spans="1:8" x14ac:dyDescent="0.25">
      <c r="A182" s="10" t="s">
        <v>1021</v>
      </c>
      <c r="B182" s="10" t="s">
        <v>150</v>
      </c>
      <c r="C182" s="11" t="s">
        <v>151</v>
      </c>
      <c r="D182" s="10" t="s">
        <v>31</v>
      </c>
      <c r="E182" s="102" t="s">
        <v>504</v>
      </c>
      <c r="F182" s="103"/>
      <c r="G182" s="104">
        <v>16.52</v>
      </c>
      <c r="H182" s="103"/>
    </row>
    <row r="183" spans="1:8" x14ac:dyDescent="0.25">
      <c r="A183" s="10" t="s">
        <v>1022</v>
      </c>
      <c r="B183" s="10" t="s">
        <v>270</v>
      </c>
      <c r="C183" s="11" t="s">
        <v>271</v>
      </c>
      <c r="D183" s="10" t="s">
        <v>217</v>
      </c>
      <c r="E183" s="102" t="s">
        <v>633</v>
      </c>
      <c r="F183" s="103"/>
      <c r="G183" s="104">
        <v>22.715</v>
      </c>
      <c r="H183" s="103"/>
    </row>
    <row r="184" spans="1:8" x14ac:dyDescent="0.25">
      <c r="A184" s="10" t="s">
        <v>1023</v>
      </c>
      <c r="B184" s="10" t="s">
        <v>274</v>
      </c>
      <c r="C184" s="11" t="s">
        <v>275</v>
      </c>
      <c r="D184" s="10" t="s">
        <v>158</v>
      </c>
      <c r="E184" s="102" t="s">
        <v>1024</v>
      </c>
      <c r="F184" s="103"/>
      <c r="G184" s="104">
        <v>495.6</v>
      </c>
      <c r="H184" s="103"/>
    </row>
    <row r="185" spans="1:8" x14ac:dyDescent="0.25">
      <c r="A185" s="10" t="s">
        <v>1025</v>
      </c>
      <c r="B185" s="10" t="s">
        <v>278</v>
      </c>
      <c r="C185" s="11" t="s">
        <v>279</v>
      </c>
      <c r="D185" s="10" t="s">
        <v>158</v>
      </c>
      <c r="E185" s="102" t="s">
        <v>1026</v>
      </c>
      <c r="F185" s="103"/>
      <c r="G185" s="104">
        <v>41.3</v>
      </c>
      <c r="H185" s="103"/>
    </row>
    <row r="186" spans="1:8" x14ac:dyDescent="0.25">
      <c r="A186" s="10" t="s">
        <v>1027</v>
      </c>
      <c r="B186" s="10" t="s">
        <v>424</v>
      </c>
      <c r="C186" s="11" t="s">
        <v>425</v>
      </c>
      <c r="D186" s="10" t="s">
        <v>234</v>
      </c>
      <c r="E186" s="102" t="s">
        <v>1028</v>
      </c>
      <c r="F186" s="103"/>
      <c r="G186" s="104">
        <v>0.10552</v>
      </c>
      <c r="H186" s="103"/>
    </row>
    <row r="187" spans="1:8" x14ac:dyDescent="0.25">
      <c r="A187" s="10" t="s">
        <v>1029</v>
      </c>
      <c r="B187" s="10" t="s">
        <v>447</v>
      </c>
      <c r="C187" s="11" t="s">
        <v>448</v>
      </c>
      <c r="D187" s="10" t="s">
        <v>168</v>
      </c>
      <c r="E187" s="102" t="s">
        <v>1030</v>
      </c>
      <c r="F187" s="103"/>
      <c r="G187" s="104">
        <v>0.25812000000000002</v>
      </c>
      <c r="H187" s="103"/>
    </row>
    <row r="188" spans="1:8" x14ac:dyDescent="0.25">
      <c r="A188" s="10" t="s">
        <v>1031</v>
      </c>
      <c r="B188" s="10" t="s">
        <v>555</v>
      </c>
      <c r="C188" s="11" t="s">
        <v>556</v>
      </c>
      <c r="D188" s="10" t="s">
        <v>168</v>
      </c>
      <c r="E188" s="102" t="s">
        <v>1032</v>
      </c>
      <c r="F188" s="103"/>
      <c r="G188" s="104">
        <v>2.3539999999999998E-2</v>
      </c>
      <c r="H188" s="103"/>
    </row>
    <row r="189" spans="1:8" x14ac:dyDescent="0.25">
      <c r="A189" s="8" t="s">
        <v>296</v>
      </c>
      <c r="B189" s="8" t="s">
        <v>329</v>
      </c>
      <c r="C189" s="9" t="s">
        <v>330</v>
      </c>
      <c r="D189" s="8" t="s">
        <v>163</v>
      </c>
      <c r="E189" s="98"/>
      <c r="F189" s="99"/>
      <c r="G189" s="100">
        <v>82.6</v>
      </c>
      <c r="H189" s="101"/>
    </row>
    <row r="190" spans="1:8" ht="21" x14ac:dyDescent="0.25">
      <c r="A190" s="8" t="s">
        <v>300</v>
      </c>
      <c r="B190" s="8" t="s">
        <v>1033</v>
      </c>
      <c r="C190" s="9" t="s">
        <v>1034</v>
      </c>
      <c r="D190" s="8" t="s">
        <v>808</v>
      </c>
      <c r="E190" s="98"/>
      <c r="F190" s="99"/>
      <c r="G190" s="100">
        <v>5.0999999999999997E-2</v>
      </c>
      <c r="H190" s="101"/>
    </row>
    <row r="191" spans="1:8" x14ac:dyDescent="0.25">
      <c r="A191" s="10" t="s">
        <v>1035</v>
      </c>
      <c r="B191" s="10" t="s">
        <v>19</v>
      </c>
      <c r="C191" s="11" t="s">
        <v>20</v>
      </c>
      <c r="D191" s="10" t="s">
        <v>21</v>
      </c>
      <c r="E191" s="102" t="s">
        <v>1036</v>
      </c>
      <c r="F191" s="103"/>
      <c r="G191" s="104">
        <v>5.7502500000000003</v>
      </c>
      <c r="H191" s="103"/>
    </row>
    <row r="192" spans="1:8" x14ac:dyDescent="0.25">
      <c r="A192" s="10" t="s">
        <v>1037</v>
      </c>
      <c r="B192" s="10" t="s">
        <v>132</v>
      </c>
      <c r="C192" s="11" t="s">
        <v>133</v>
      </c>
      <c r="D192" s="10" t="s">
        <v>31</v>
      </c>
      <c r="E192" s="102" t="s">
        <v>453</v>
      </c>
      <c r="F192" s="103"/>
      <c r="G192" s="104">
        <v>3.5699999999999998E-3</v>
      </c>
      <c r="H192" s="103"/>
    </row>
    <row r="193" spans="1:8" x14ac:dyDescent="0.25">
      <c r="A193" s="10" t="s">
        <v>1038</v>
      </c>
      <c r="B193" s="10" t="s">
        <v>310</v>
      </c>
      <c r="C193" s="11" t="s">
        <v>311</v>
      </c>
      <c r="D193" s="10" t="s">
        <v>173</v>
      </c>
      <c r="E193" s="102" t="s">
        <v>881</v>
      </c>
      <c r="F193" s="103"/>
      <c r="G193" s="104">
        <v>2.0000000000000001E-4</v>
      </c>
      <c r="H193" s="103"/>
    </row>
    <row r="194" spans="1:8" ht="22.5" x14ac:dyDescent="0.25">
      <c r="A194" s="10" t="s">
        <v>1039</v>
      </c>
      <c r="B194" s="10" t="s">
        <v>398</v>
      </c>
      <c r="C194" s="11" t="s">
        <v>399</v>
      </c>
      <c r="D194" s="10" t="s">
        <v>173</v>
      </c>
      <c r="E194" s="102" t="s">
        <v>967</v>
      </c>
      <c r="F194" s="103"/>
      <c r="G194" s="104">
        <v>6.0999999999999997E-4</v>
      </c>
      <c r="H194" s="103"/>
    </row>
    <row r="195" spans="1:8" x14ac:dyDescent="0.25">
      <c r="A195" s="10" t="s">
        <v>1040</v>
      </c>
      <c r="B195" s="10" t="s">
        <v>416</v>
      </c>
      <c r="C195" s="11" t="s">
        <v>417</v>
      </c>
      <c r="D195" s="10" t="s">
        <v>173</v>
      </c>
      <c r="E195" s="102" t="s">
        <v>1041</v>
      </c>
      <c r="F195" s="103"/>
      <c r="G195" s="104">
        <v>2.9069999999999999E-2</v>
      </c>
      <c r="H195" s="103"/>
    </row>
    <row r="196" spans="1:8" ht="21" x14ac:dyDescent="0.25">
      <c r="A196" s="8" t="s">
        <v>305</v>
      </c>
      <c r="B196" s="8" t="s">
        <v>1033</v>
      </c>
      <c r="C196" s="9" t="s">
        <v>1042</v>
      </c>
      <c r="D196" s="8" t="s">
        <v>808</v>
      </c>
      <c r="E196" s="98"/>
      <c r="F196" s="99"/>
      <c r="G196" s="100">
        <v>0.16</v>
      </c>
      <c r="H196" s="101"/>
    </row>
    <row r="197" spans="1:8" x14ac:dyDescent="0.25">
      <c r="A197" s="10" t="s">
        <v>1043</v>
      </c>
      <c r="B197" s="10" t="s">
        <v>19</v>
      </c>
      <c r="C197" s="11" t="s">
        <v>20</v>
      </c>
      <c r="D197" s="10" t="s">
        <v>21</v>
      </c>
      <c r="E197" s="102" t="s">
        <v>1036</v>
      </c>
      <c r="F197" s="103"/>
      <c r="G197" s="104">
        <v>18.04</v>
      </c>
      <c r="H197" s="103"/>
    </row>
    <row r="198" spans="1:8" x14ac:dyDescent="0.25">
      <c r="A198" s="10" t="s">
        <v>1044</v>
      </c>
      <c r="B198" s="10" t="s">
        <v>132</v>
      </c>
      <c r="C198" s="11" t="s">
        <v>133</v>
      </c>
      <c r="D198" s="10" t="s">
        <v>31</v>
      </c>
      <c r="E198" s="102" t="s">
        <v>453</v>
      </c>
      <c r="F198" s="103"/>
      <c r="G198" s="104">
        <v>1.12E-2</v>
      </c>
      <c r="H198" s="103"/>
    </row>
    <row r="199" spans="1:8" x14ac:dyDescent="0.25">
      <c r="A199" s="10" t="s">
        <v>1045</v>
      </c>
      <c r="B199" s="10" t="s">
        <v>310</v>
      </c>
      <c r="C199" s="11" t="s">
        <v>311</v>
      </c>
      <c r="D199" s="10" t="s">
        <v>173</v>
      </c>
      <c r="E199" s="102" t="s">
        <v>881</v>
      </c>
      <c r="F199" s="103"/>
      <c r="G199" s="104">
        <v>6.4000000000000005E-4</v>
      </c>
      <c r="H199" s="103"/>
    </row>
    <row r="200" spans="1:8" ht="22.5" x14ac:dyDescent="0.25">
      <c r="A200" s="10" t="s">
        <v>1046</v>
      </c>
      <c r="B200" s="10" t="s">
        <v>398</v>
      </c>
      <c r="C200" s="11" t="s">
        <v>399</v>
      </c>
      <c r="D200" s="10" t="s">
        <v>173</v>
      </c>
      <c r="E200" s="102" t="s">
        <v>967</v>
      </c>
      <c r="F200" s="103"/>
      <c r="G200" s="104">
        <v>1.92E-3</v>
      </c>
      <c r="H200" s="103"/>
    </row>
    <row r="201" spans="1:8" x14ac:dyDescent="0.25">
      <c r="A201" s="10" t="s">
        <v>1047</v>
      </c>
      <c r="B201" s="10" t="s">
        <v>416</v>
      </c>
      <c r="C201" s="11" t="s">
        <v>417</v>
      </c>
      <c r="D201" s="10" t="s">
        <v>173</v>
      </c>
      <c r="E201" s="102" t="s">
        <v>1041</v>
      </c>
      <c r="F201" s="103"/>
      <c r="G201" s="104">
        <v>9.1200000000000003E-2</v>
      </c>
      <c r="H201" s="103"/>
    </row>
    <row r="202" spans="1:8" ht="31.5" x14ac:dyDescent="0.25">
      <c r="A202" s="8" t="s">
        <v>309</v>
      </c>
      <c r="B202" s="8" t="s">
        <v>1048</v>
      </c>
      <c r="C202" s="9" t="s">
        <v>1049</v>
      </c>
      <c r="D202" s="8" t="s">
        <v>1050</v>
      </c>
      <c r="E202" s="98"/>
      <c r="F202" s="99"/>
      <c r="G202" s="100">
        <v>3.3000000000000002E-2</v>
      </c>
      <c r="H202" s="101"/>
    </row>
    <row r="203" spans="1:8" x14ac:dyDescent="0.25">
      <c r="A203" s="10" t="s">
        <v>1051</v>
      </c>
      <c r="B203" s="10" t="s">
        <v>19</v>
      </c>
      <c r="C203" s="11" t="s">
        <v>20</v>
      </c>
      <c r="D203" s="10" t="s">
        <v>21</v>
      </c>
      <c r="E203" s="102" t="s">
        <v>1052</v>
      </c>
      <c r="F203" s="103"/>
      <c r="G203" s="104">
        <v>1.2672000000000001</v>
      </c>
      <c r="H203" s="103"/>
    </row>
    <row r="204" spans="1:8" x14ac:dyDescent="0.25">
      <c r="A204" s="10" t="s">
        <v>1053</v>
      </c>
      <c r="B204" s="10" t="s">
        <v>132</v>
      </c>
      <c r="C204" s="11" t="s">
        <v>133</v>
      </c>
      <c r="D204" s="10" t="s">
        <v>31</v>
      </c>
      <c r="E204" s="102" t="s">
        <v>1054</v>
      </c>
      <c r="F204" s="103"/>
      <c r="G204" s="104">
        <v>1.4189999999999999E-2</v>
      </c>
      <c r="H204" s="103"/>
    </row>
    <row r="205" spans="1:8" ht="22.5" x14ac:dyDescent="0.25">
      <c r="A205" s="10" t="s">
        <v>1055</v>
      </c>
      <c r="B205" s="10" t="s">
        <v>395</v>
      </c>
      <c r="C205" s="11" t="s">
        <v>396</v>
      </c>
      <c r="D205" s="10" t="s">
        <v>173</v>
      </c>
      <c r="E205" s="102" t="s">
        <v>1056</v>
      </c>
      <c r="F205" s="103"/>
      <c r="G205" s="104">
        <v>3.14E-3</v>
      </c>
      <c r="H205" s="103"/>
    </row>
    <row r="206" spans="1:8" ht="22.5" x14ac:dyDescent="0.25">
      <c r="A206" s="10" t="s">
        <v>1057</v>
      </c>
      <c r="B206" s="10" t="s">
        <v>398</v>
      </c>
      <c r="C206" s="11" t="s">
        <v>399</v>
      </c>
      <c r="D206" s="10" t="s">
        <v>173</v>
      </c>
      <c r="E206" s="102" t="s">
        <v>1058</v>
      </c>
      <c r="F206" s="103"/>
      <c r="G206" s="104">
        <v>1.0000000000000001E-5</v>
      </c>
      <c r="H206" s="103"/>
    </row>
    <row r="207" spans="1:8" x14ac:dyDescent="0.25">
      <c r="A207" s="10" t="s">
        <v>1059</v>
      </c>
      <c r="B207" s="10" t="s">
        <v>586</v>
      </c>
      <c r="C207" s="11" t="s">
        <v>587</v>
      </c>
      <c r="D207" s="10" t="s">
        <v>163</v>
      </c>
      <c r="E207" s="102" t="s">
        <v>646</v>
      </c>
      <c r="F207" s="103"/>
      <c r="G207" s="104">
        <v>3.7290000000000001</v>
      </c>
      <c r="H207" s="103"/>
    </row>
    <row r="209" spans="1:8" x14ac:dyDescent="0.25">
      <c r="A209" s="105" t="s">
        <v>1060</v>
      </c>
      <c r="B209" s="106"/>
      <c r="C209" s="106"/>
      <c r="D209" s="106"/>
      <c r="E209" s="106"/>
      <c r="F209" s="106"/>
      <c r="G209" s="106"/>
      <c r="H209" s="107"/>
    </row>
    <row r="210" spans="1:8" ht="31.5" x14ac:dyDescent="0.25">
      <c r="A210" s="8" t="s">
        <v>313</v>
      </c>
      <c r="B210" s="8" t="s">
        <v>1061</v>
      </c>
      <c r="C210" s="9" t="s">
        <v>1062</v>
      </c>
      <c r="D210" s="8" t="s">
        <v>1063</v>
      </c>
      <c r="E210" s="98"/>
      <c r="F210" s="99"/>
      <c r="G210" s="100">
        <v>0.112</v>
      </c>
      <c r="H210" s="101"/>
    </row>
    <row r="211" spans="1:8" x14ac:dyDescent="0.25">
      <c r="A211" s="10" t="s">
        <v>1064</v>
      </c>
      <c r="B211" s="10" t="s">
        <v>19</v>
      </c>
      <c r="C211" s="11" t="s">
        <v>20</v>
      </c>
      <c r="D211" s="10" t="s">
        <v>21</v>
      </c>
      <c r="E211" s="102" t="s">
        <v>1065</v>
      </c>
      <c r="F211" s="103"/>
      <c r="G211" s="104">
        <v>17.393599999999999</v>
      </c>
      <c r="H211" s="103"/>
    </row>
    <row r="212" spans="1:8" x14ac:dyDescent="0.25">
      <c r="A212" s="10" t="s">
        <v>1066</v>
      </c>
      <c r="B212" s="10" t="s">
        <v>49</v>
      </c>
      <c r="C212" s="11" t="s">
        <v>50</v>
      </c>
      <c r="D212" s="10" t="s">
        <v>31</v>
      </c>
      <c r="E212" s="102" t="s">
        <v>1067</v>
      </c>
      <c r="F212" s="103"/>
      <c r="G212" s="104">
        <v>0.35952000000000001</v>
      </c>
      <c r="H212" s="103"/>
    </row>
    <row r="213" spans="1:8" x14ac:dyDescent="0.25">
      <c r="A213" s="10" t="s">
        <v>1068</v>
      </c>
      <c r="B213" s="10" t="s">
        <v>91</v>
      </c>
      <c r="C213" s="11" t="s">
        <v>92</v>
      </c>
      <c r="D213" s="10" t="s">
        <v>31</v>
      </c>
      <c r="E213" s="102" t="s">
        <v>1069</v>
      </c>
      <c r="F213" s="103"/>
      <c r="G213" s="104">
        <v>6.1600000000000002E-2</v>
      </c>
      <c r="H213" s="103"/>
    </row>
    <row r="214" spans="1:8" x14ac:dyDescent="0.25">
      <c r="A214" s="10" t="s">
        <v>1070</v>
      </c>
      <c r="B214" s="10" t="s">
        <v>132</v>
      </c>
      <c r="C214" s="11" t="s">
        <v>133</v>
      </c>
      <c r="D214" s="10" t="s">
        <v>31</v>
      </c>
      <c r="E214" s="102" t="s">
        <v>1071</v>
      </c>
      <c r="F214" s="103"/>
      <c r="G214" s="104">
        <v>7.7280000000000001E-2</v>
      </c>
      <c r="H214" s="103"/>
    </row>
    <row r="215" spans="1:8" x14ac:dyDescent="0.25">
      <c r="A215" s="10" t="s">
        <v>1072</v>
      </c>
      <c r="B215" s="10" t="s">
        <v>282</v>
      </c>
      <c r="C215" s="11" t="s">
        <v>283</v>
      </c>
      <c r="D215" s="10" t="s">
        <v>163</v>
      </c>
      <c r="E215" s="102" t="s">
        <v>1073</v>
      </c>
      <c r="F215" s="103"/>
      <c r="G215" s="104">
        <v>56</v>
      </c>
      <c r="H215" s="103"/>
    </row>
    <row r="216" spans="1:8" x14ac:dyDescent="0.25">
      <c r="A216" s="10" t="s">
        <v>1074</v>
      </c>
      <c r="B216" s="10" t="s">
        <v>314</v>
      </c>
      <c r="C216" s="11" t="s">
        <v>315</v>
      </c>
      <c r="D216" s="10" t="s">
        <v>173</v>
      </c>
      <c r="E216" s="102" t="s">
        <v>598</v>
      </c>
      <c r="F216" s="103"/>
      <c r="G216" s="104">
        <v>1.1E-4</v>
      </c>
      <c r="H216" s="103"/>
    </row>
    <row r="217" spans="1:8" ht="22.5" x14ac:dyDescent="0.25">
      <c r="A217" s="10" t="s">
        <v>1075</v>
      </c>
      <c r="B217" s="10" t="s">
        <v>386</v>
      </c>
      <c r="C217" s="11" t="s">
        <v>387</v>
      </c>
      <c r="D217" s="10" t="s">
        <v>173</v>
      </c>
      <c r="E217" s="102" t="s">
        <v>1076</v>
      </c>
      <c r="F217" s="103"/>
      <c r="G217" s="104">
        <v>1.2999999999999999E-4</v>
      </c>
      <c r="H217" s="103"/>
    </row>
    <row r="218" spans="1:8" x14ac:dyDescent="0.25">
      <c r="A218" s="10" t="s">
        <v>1077</v>
      </c>
      <c r="B218" s="10" t="s">
        <v>455</v>
      </c>
      <c r="C218" s="11" t="s">
        <v>456</v>
      </c>
      <c r="D218" s="10" t="s">
        <v>234</v>
      </c>
      <c r="E218" s="102" t="s">
        <v>1078</v>
      </c>
      <c r="F218" s="103"/>
      <c r="G218" s="104">
        <v>4.5920000000000002E-2</v>
      </c>
      <c r="H218" s="103"/>
    </row>
    <row r="219" spans="1:8" x14ac:dyDescent="0.25">
      <c r="A219" s="10" t="s">
        <v>1079</v>
      </c>
      <c r="B219" s="10" t="s">
        <v>497</v>
      </c>
      <c r="C219" s="11" t="s">
        <v>498</v>
      </c>
      <c r="D219" s="10" t="s">
        <v>173</v>
      </c>
      <c r="E219" s="102" t="s">
        <v>1080</v>
      </c>
      <c r="F219" s="103"/>
      <c r="G219" s="104">
        <v>3.1E-4</v>
      </c>
      <c r="H219" s="103"/>
    </row>
    <row r="220" spans="1:8" x14ac:dyDescent="0.25">
      <c r="A220" s="10" t="s">
        <v>1081</v>
      </c>
      <c r="B220" s="10" t="s">
        <v>509</v>
      </c>
      <c r="C220" s="11" t="s">
        <v>510</v>
      </c>
      <c r="D220" s="10" t="s">
        <v>217</v>
      </c>
      <c r="E220" s="102" t="s">
        <v>616</v>
      </c>
      <c r="F220" s="103"/>
      <c r="G220" s="104">
        <v>11.76</v>
      </c>
      <c r="H220" s="103"/>
    </row>
    <row r="221" spans="1:8" x14ac:dyDescent="0.25">
      <c r="A221" s="10" t="s">
        <v>1082</v>
      </c>
      <c r="B221" s="10" t="s">
        <v>565</v>
      </c>
      <c r="C221" s="11" t="s">
        <v>566</v>
      </c>
      <c r="D221" s="10" t="s">
        <v>567</v>
      </c>
      <c r="E221" s="102" t="s">
        <v>1083</v>
      </c>
      <c r="F221" s="103"/>
      <c r="G221" s="104">
        <v>2.4000000000000001E-4</v>
      </c>
      <c r="H221" s="103"/>
    </row>
    <row r="222" spans="1:8" x14ac:dyDescent="0.25">
      <c r="A222" s="105" t="s">
        <v>1084</v>
      </c>
      <c r="B222" s="106"/>
      <c r="C222" s="106"/>
      <c r="D222" s="106"/>
      <c r="E222" s="106"/>
      <c r="F222" s="106"/>
      <c r="G222" s="106"/>
      <c r="H222" s="107"/>
    </row>
    <row r="223" spans="1:8" ht="21" x14ac:dyDescent="0.25">
      <c r="A223" s="8" t="s">
        <v>317</v>
      </c>
      <c r="B223" s="8" t="s">
        <v>1085</v>
      </c>
      <c r="C223" s="9" t="s">
        <v>1086</v>
      </c>
      <c r="D223" s="8" t="s">
        <v>808</v>
      </c>
      <c r="E223" s="98"/>
      <c r="F223" s="99"/>
      <c r="G223" s="100">
        <v>0.112</v>
      </c>
      <c r="H223" s="101"/>
    </row>
    <row r="224" spans="1:8" x14ac:dyDescent="0.25">
      <c r="A224" s="10" t="s">
        <v>1087</v>
      </c>
      <c r="B224" s="10" t="s">
        <v>19</v>
      </c>
      <c r="C224" s="11" t="s">
        <v>20</v>
      </c>
      <c r="D224" s="10" t="s">
        <v>21</v>
      </c>
      <c r="E224" s="102" t="s">
        <v>1088</v>
      </c>
      <c r="F224" s="103"/>
      <c r="G224" s="104">
        <v>0.86240000000000006</v>
      </c>
      <c r="H224" s="103"/>
    </row>
    <row r="225" spans="1:8" x14ac:dyDescent="0.25">
      <c r="A225" s="10" t="s">
        <v>1089</v>
      </c>
      <c r="B225" s="10" t="s">
        <v>29</v>
      </c>
      <c r="C225" s="11" t="s">
        <v>30</v>
      </c>
      <c r="D225" s="10" t="s">
        <v>31</v>
      </c>
      <c r="E225" s="102" t="s">
        <v>1090</v>
      </c>
      <c r="F225" s="103"/>
      <c r="G225" s="104">
        <v>3.696E-2</v>
      </c>
      <c r="H225" s="103"/>
    </row>
    <row r="226" spans="1:8" x14ac:dyDescent="0.25">
      <c r="A226" s="10" t="s">
        <v>1091</v>
      </c>
      <c r="B226" s="10" t="s">
        <v>53</v>
      </c>
      <c r="C226" s="11" t="s">
        <v>54</v>
      </c>
      <c r="D226" s="10" t="s">
        <v>31</v>
      </c>
      <c r="E226" s="102" t="s">
        <v>699</v>
      </c>
      <c r="F226" s="103"/>
      <c r="G226" s="104">
        <v>1.008E-2</v>
      </c>
      <c r="H226" s="103"/>
    </row>
    <row r="227" spans="1:8" ht="33.75" x14ac:dyDescent="0.25">
      <c r="A227" s="10" t="s">
        <v>1092</v>
      </c>
      <c r="B227" s="10" t="s">
        <v>63</v>
      </c>
      <c r="C227" s="11" t="s">
        <v>64</v>
      </c>
      <c r="D227" s="10" t="s">
        <v>31</v>
      </c>
      <c r="E227" s="102" t="s">
        <v>757</v>
      </c>
      <c r="F227" s="103"/>
      <c r="G227" s="104">
        <v>5.1520000000000003E-2</v>
      </c>
      <c r="H227" s="103"/>
    </row>
    <row r="228" spans="1:8" ht="22.5" x14ac:dyDescent="0.25">
      <c r="A228" s="10" t="s">
        <v>1093</v>
      </c>
      <c r="B228" s="10" t="s">
        <v>112</v>
      </c>
      <c r="C228" s="11" t="s">
        <v>113</v>
      </c>
      <c r="D228" s="10" t="s">
        <v>31</v>
      </c>
      <c r="E228" s="102" t="s">
        <v>1094</v>
      </c>
      <c r="F228" s="103"/>
      <c r="G228" s="104">
        <v>0.10416</v>
      </c>
      <c r="H228" s="103"/>
    </row>
    <row r="229" spans="1:8" x14ac:dyDescent="0.25">
      <c r="A229" s="10" t="s">
        <v>1095</v>
      </c>
      <c r="B229" s="10" t="s">
        <v>232</v>
      </c>
      <c r="C229" s="11" t="s">
        <v>233</v>
      </c>
      <c r="D229" s="10" t="s">
        <v>234</v>
      </c>
      <c r="E229" s="102" t="s">
        <v>951</v>
      </c>
      <c r="F229" s="103"/>
      <c r="G229" s="104">
        <v>2.4639999999999999E-2</v>
      </c>
      <c r="H229" s="103"/>
    </row>
    <row r="230" spans="1:8" x14ac:dyDescent="0.25">
      <c r="A230" s="10" t="s">
        <v>1096</v>
      </c>
      <c r="B230" s="10" t="s">
        <v>551</v>
      </c>
      <c r="C230" s="11" t="s">
        <v>552</v>
      </c>
      <c r="D230" s="10" t="s">
        <v>234</v>
      </c>
      <c r="E230" s="102" t="s">
        <v>1097</v>
      </c>
      <c r="F230" s="103"/>
      <c r="G230" s="104">
        <v>0.57120000000000004</v>
      </c>
      <c r="H230" s="103"/>
    </row>
    <row r="231" spans="1:8" ht="21" x14ac:dyDescent="0.25">
      <c r="A231" s="8" t="s">
        <v>323</v>
      </c>
      <c r="B231" s="8" t="s">
        <v>1098</v>
      </c>
      <c r="C231" s="9" t="s">
        <v>1099</v>
      </c>
      <c r="D231" s="8" t="s">
        <v>963</v>
      </c>
      <c r="E231" s="98"/>
      <c r="F231" s="99"/>
      <c r="G231" s="100">
        <v>0.89600000000000002</v>
      </c>
      <c r="H231" s="101"/>
    </row>
    <row r="232" spans="1:8" x14ac:dyDescent="0.25">
      <c r="A232" s="10" t="s">
        <v>1100</v>
      </c>
      <c r="B232" s="10" t="s">
        <v>19</v>
      </c>
      <c r="C232" s="11" t="s">
        <v>20</v>
      </c>
      <c r="D232" s="10" t="s">
        <v>21</v>
      </c>
      <c r="E232" s="102" t="s">
        <v>1101</v>
      </c>
      <c r="F232" s="103"/>
      <c r="G232" s="104">
        <v>1.6128</v>
      </c>
      <c r="H232" s="103"/>
    </row>
    <row r="233" spans="1:8" x14ac:dyDescent="0.25">
      <c r="A233" s="10" t="s">
        <v>1102</v>
      </c>
      <c r="B233" s="10" t="s">
        <v>45</v>
      </c>
      <c r="C233" s="11" t="s">
        <v>46</v>
      </c>
      <c r="D233" s="10" t="s">
        <v>31</v>
      </c>
      <c r="E233" s="102" t="s">
        <v>1103</v>
      </c>
      <c r="F233" s="103"/>
      <c r="G233" s="104">
        <v>0.43008000000000002</v>
      </c>
      <c r="H233" s="103"/>
    </row>
    <row r="234" spans="1:8" x14ac:dyDescent="0.25">
      <c r="A234" s="10" t="s">
        <v>1104</v>
      </c>
      <c r="B234" s="10" t="s">
        <v>232</v>
      </c>
      <c r="C234" s="11" t="s">
        <v>233</v>
      </c>
      <c r="D234" s="10" t="s">
        <v>234</v>
      </c>
      <c r="E234" s="102" t="s">
        <v>1105</v>
      </c>
      <c r="F234" s="103"/>
      <c r="G234" s="104">
        <v>0.31359999999999999</v>
      </c>
      <c r="H234" s="103"/>
    </row>
    <row r="235" spans="1:8" x14ac:dyDescent="0.25">
      <c r="A235" s="10" t="s">
        <v>1106</v>
      </c>
      <c r="B235" s="10" t="s">
        <v>382</v>
      </c>
      <c r="C235" s="11" t="s">
        <v>383</v>
      </c>
      <c r="D235" s="10" t="s">
        <v>173</v>
      </c>
      <c r="E235" s="102" t="s">
        <v>953</v>
      </c>
      <c r="F235" s="103"/>
      <c r="G235" s="104">
        <v>1.7899999999999999E-3</v>
      </c>
      <c r="H235" s="103"/>
    </row>
    <row r="236" spans="1:8" ht="22.5" x14ac:dyDescent="0.25">
      <c r="A236" s="10" t="s">
        <v>1107</v>
      </c>
      <c r="B236" s="10" t="s">
        <v>487</v>
      </c>
      <c r="C236" s="11" t="s">
        <v>488</v>
      </c>
      <c r="D236" s="10" t="s">
        <v>234</v>
      </c>
      <c r="E236" s="102" t="s">
        <v>598</v>
      </c>
      <c r="F236" s="103"/>
      <c r="G236" s="104">
        <v>8.9999999999999998E-4</v>
      </c>
      <c r="H236" s="103"/>
    </row>
    <row r="237" spans="1:8" x14ac:dyDescent="0.25">
      <c r="A237" s="10" t="s">
        <v>1108</v>
      </c>
      <c r="B237" s="10" t="s">
        <v>541</v>
      </c>
      <c r="C237" s="11" t="s">
        <v>542</v>
      </c>
      <c r="D237" s="10" t="s">
        <v>234</v>
      </c>
      <c r="E237" s="102" t="s">
        <v>580</v>
      </c>
      <c r="F237" s="103"/>
      <c r="G237" s="104">
        <v>0.91391999999999995</v>
      </c>
      <c r="H237" s="103"/>
    </row>
    <row r="238" spans="1:8" ht="21" x14ac:dyDescent="0.25">
      <c r="A238" s="8" t="s">
        <v>328</v>
      </c>
      <c r="B238" s="8" t="s">
        <v>1109</v>
      </c>
      <c r="C238" s="9" t="s">
        <v>1110</v>
      </c>
      <c r="D238" s="8" t="s">
        <v>963</v>
      </c>
      <c r="E238" s="98"/>
      <c r="F238" s="99"/>
      <c r="G238" s="100">
        <v>0.28000000000000003</v>
      </c>
      <c r="H238" s="101"/>
    </row>
    <row r="239" spans="1:8" x14ac:dyDescent="0.25">
      <c r="A239" s="10" t="s">
        <v>1111</v>
      </c>
      <c r="B239" s="10" t="s">
        <v>19</v>
      </c>
      <c r="C239" s="11" t="s">
        <v>20</v>
      </c>
      <c r="D239" s="10" t="s">
        <v>21</v>
      </c>
      <c r="E239" s="102" t="s">
        <v>1112</v>
      </c>
      <c r="F239" s="103"/>
      <c r="G239" s="104">
        <v>0.61599999999999999</v>
      </c>
      <c r="H239" s="103"/>
    </row>
    <row r="240" spans="1:8" x14ac:dyDescent="0.25">
      <c r="A240" s="10" t="s">
        <v>1113</v>
      </c>
      <c r="B240" s="10" t="s">
        <v>29</v>
      </c>
      <c r="C240" s="11" t="s">
        <v>30</v>
      </c>
      <c r="D240" s="10" t="s">
        <v>31</v>
      </c>
      <c r="E240" s="102" t="s">
        <v>840</v>
      </c>
      <c r="F240" s="103"/>
      <c r="G240" s="104">
        <v>7.5600000000000001E-2</v>
      </c>
      <c r="H240" s="103"/>
    </row>
    <row r="241" spans="1:8" x14ac:dyDescent="0.25">
      <c r="A241" s="10" t="s">
        <v>1114</v>
      </c>
      <c r="B241" s="10" t="s">
        <v>546</v>
      </c>
      <c r="C241" s="11" t="s">
        <v>547</v>
      </c>
      <c r="D241" s="10" t="s">
        <v>234</v>
      </c>
      <c r="E241" s="102" t="s">
        <v>918</v>
      </c>
      <c r="F241" s="103"/>
      <c r="G241" s="104">
        <v>0.308</v>
      </c>
      <c r="H241" s="103"/>
    </row>
    <row r="242" spans="1:8" ht="31.5" x14ac:dyDescent="0.25">
      <c r="A242" s="8" t="s">
        <v>333</v>
      </c>
      <c r="B242" s="8" t="s">
        <v>1115</v>
      </c>
      <c r="C242" s="9" t="s">
        <v>1116</v>
      </c>
      <c r="D242" s="8" t="s">
        <v>808</v>
      </c>
      <c r="E242" s="98"/>
      <c r="F242" s="99"/>
      <c r="G242" s="100">
        <v>0.112</v>
      </c>
      <c r="H242" s="101"/>
    </row>
    <row r="243" spans="1:8" x14ac:dyDescent="0.25">
      <c r="A243" s="10" t="s">
        <v>1117</v>
      </c>
      <c r="B243" s="10" t="s">
        <v>19</v>
      </c>
      <c r="C243" s="11" t="s">
        <v>20</v>
      </c>
      <c r="D243" s="10" t="s">
        <v>21</v>
      </c>
      <c r="E243" s="102" t="s">
        <v>1118</v>
      </c>
      <c r="F243" s="103"/>
      <c r="G243" s="104">
        <v>13.41536</v>
      </c>
      <c r="H243" s="103"/>
    </row>
    <row r="244" spans="1:8" x14ac:dyDescent="0.25">
      <c r="A244" s="10" t="s">
        <v>1119</v>
      </c>
      <c r="B244" s="10" t="s">
        <v>29</v>
      </c>
      <c r="C244" s="11" t="s">
        <v>30</v>
      </c>
      <c r="D244" s="10" t="s">
        <v>31</v>
      </c>
      <c r="E244" s="102" t="s">
        <v>1120</v>
      </c>
      <c r="F244" s="103"/>
      <c r="G244" s="104">
        <v>4.0320000000000002E-2</v>
      </c>
      <c r="H244" s="103"/>
    </row>
    <row r="245" spans="1:8" x14ac:dyDescent="0.25">
      <c r="A245" s="10" t="s">
        <v>1121</v>
      </c>
      <c r="B245" s="10" t="s">
        <v>132</v>
      </c>
      <c r="C245" s="11" t="s">
        <v>133</v>
      </c>
      <c r="D245" s="10" t="s">
        <v>31</v>
      </c>
      <c r="E245" s="102" t="s">
        <v>960</v>
      </c>
      <c r="F245" s="103"/>
      <c r="G245" s="104">
        <v>3.1359999999999999E-2</v>
      </c>
      <c r="H245" s="103"/>
    </row>
    <row r="246" spans="1:8" x14ac:dyDescent="0.25">
      <c r="A246" s="10" t="s">
        <v>1122</v>
      </c>
      <c r="B246" s="10" t="s">
        <v>232</v>
      </c>
      <c r="C246" s="11" t="s">
        <v>233</v>
      </c>
      <c r="D246" s="10" t="s">
        <v>234</v>
      </c>
      <c r="E246" s="102" t="s">
        <v>1123</v>
      </c>
      <c r="F246" s="103"/>
      <c r="G246" s="104">
        <v>0.43120000000000003</v>
      </c>
      <c r="H246" s="103"/>
    </row>
    <row r="247" spans="1:8" ht="22.5" x14ac:dyDescent="0.25">
      <c r="A247" s="10" t="s">
        <v>1124</v>
      </c>
      <c r="B247" s="10" t="s">
        <v>249</v>
      </c>
      <c r="C247" s="11" t="s">
        <v>250</v>
      </c>
      <c r="D247" s="10" t="s">
        <v>234</v>
      </c>
      <c r="E247" s="102" t="s">
        <v>1125</v>
      </c>
      <c r="F247" s="103"/>
      <c r="G247" s="104">
        <v>0.14560000000000001</v>
      </c>
      <c r="H247" s="103"/>
    </row>
    <row r="248" spans="1:8" ht="33.75" x14ac:dyDescent="0.25">
      <c r="A248" s="10" t="s">
        <v>1126</v>
      </c>
      <c r="B248" s="10" t="s">
        <v>347</v>
      </c>
      <c r="C248" s="11" t="s">
        <v>348</v>
      </c>
      <c r="D248" s="10" t="s">
        <v>217</v>
      </c>
      <c r="E248" s="102" t="s">
        <v>603</v>
      </c>
      <c r="F248" s="103"/>
      <c r="G248" s="104">
        <v>11.423999999999999</v>
      </c>
      <c r="H248" s="103"/>
    </row>
    <row r="249" spans="1:8" x14ac:dyDescent="0.25">
      <c r="A249" s="10" t="s">
        <v>1127</v>
      </c>
      <c r="B249" s="10" t="s">
        <v>460</v>
      </c>
      <c r="C249" s="11" t="s">
        <v>461</v>
      </c>
      <c r="D249" s="10" t="s">
        <v>234</v>
      </c>
      <c r="E249" s="102" t="s">
        <v>1128</v>
      </c>
      <c r="F249" s="103"/>
      <c r="G249" s="104">
        <v>0.34272000000000002</v>
      </c>
      <c r="H249" s="103"/>
    </row>
    <row r="250" spans="1:8" ht="21" x14ac:dyDescent="0.25">
      <c r="A250" s="8" t="s">
        <v>338</v>
      </c>
      <c r="B250" s="8" t="s">
        <v>1129</v>
      </c>
      <c r="C250" s="9" t="s">
        <v>1130</v>
      </c>
      <c r="D250" s="8" t="s">
        <v>1131</v>
      </c>
      <c r="E250" s="98"/>
      <c r="F250" s="99"/>
      <c r="G250" s="100">
        <v>7.3999999999999996E-2</v>
      </c>
      <c r="H250" s="101"/>
    </row>
    <row r="251" spans="1:8" x14ac:dyDescent="0.25">
      <c r="A251" s="10" t="s">
        <v>1132</v>
      </c>
      <c r="B251" s="10" t="s">
        <v>19</v>
      </c>
      <c r="C251" s="11" t="s">
        <v>20</v>
      </c>
      <c r="D251" s="10" t="s">
        <v>21</v>
      </c>
      <c r="E251" s="102" t="s">
        <v>1133</v>
      </c>
      <c r="F251" s="103"/>
      <c r="G251" s="104">
        <v>1.7464</v>
      </c>
      <c r="H251" s="103"/>
    </row>
    <row r="252" spans="1:8" x14ac:dyDescent="0.25">
      <c r="A252" s="10" t="s">
        <v>1134</v>
      </c>
      <c r="B252" s="10" t="s">
        <v>132</v>
      </c>
      <c r="C252" s="11" t="s">
        <v>133</v>
      </c>
      <c r="D252" s="10" t="s">
        <v>31</v>
      </c>
      <c r="E252" s="102" t="s">
        <v>949</v>
      </c>
      <c r="F252" s="103"/>
      <c r="G252" s="104">
        <v>4.4400000000000004E-3</v>
      </c>
      <c r="H252" s="103"/>
    </row>
    <row r="253" spans="1:8" ht="22.5" x14ac:dyDescent="0.25">
      <c r="A253" s="10" t="s">
        <v>1135</v>
      </c>
      <c r="B253" s="10" t="s">
        <v>245</v>
      </c>
      <c r="C253" s="11" t="s">
        <v>246</v>
      </c>
      <c r="D253" s="10" t="s">
        <v>234</v>
      </c>
      <c r="E253" s="102" t="s">
        <v>981</v>
      </c>
      <c r="F253" s="103"/>
      <c r="G253" s="104">
        <v>1.184E-2</v>
      </c>
      <c r="H253" s="103"/>
    </row>
    <row r="254" spans="1:8" x14ac:dyDescent="0.25">
      <c r="A254" s="10" t="s">
        <v>1136</v>
      </c>
      <c r="B254" s="10" t="s">
        <v>522</v>
      </c>
      <c r="C254" s="11" t="s">
        <v>523</v>
      </c>
      <c r="D254" s="10" t="s">
        <v>163</v>
      </c>
      <c r="E254" s="102" t="s">
        <v>599</v>
      </c>
      <c r="F254" s="103"/>
      <c r="G254" s="104">
        <v>7.4740000000000002</v>
      </c>
      <c r="H254" s="103"/>
    </row>
    <row r="256" spans="1:8" x14ac:dyDescent="0.25">
      <c r="A256" s="105" t="s">
        <v>1137</v>
      </c>
      <c r="B256" s="106"/>
      <c r="C256" s="106"/>
      <c r="D256" s="106"/>
      <c r="E256" s="106"/>
      <c r="F256" s="106"/>
      <c r="G256" s="106"/>
      <c r="H256" s="107"/>
    </row>
    <row r="257" spans="1:8" ht="21" x14ac:dyDescent="0.25">
      <c r="A257" s="8" t="s">
        <v>343</v>
      </c>
      <c r="B257" s="8" t="s">
        <v>1138</v>
      </c>
      <c r="C257" s="9" t="s">
        <v>1139</v>
      </c>
      <c r="D257" s="8" t="s">
        <v>1140</v>
      </c>
      <c r="E257" s="98"/>
      <c r="F257" s="99"/>
      <c r="G257" s="100">
        <v>0.1371</v>
      </c>
      <c r="H257" s="101"/>
    </row>
    <row r="258" spans="1:8" x14ac:dyDescent="0.25">
      <c r="A258" s="10" t="s">
        <v>1141</v>
      </c>
      <c r="B258" s="10" t="s">
        <v>19</v>
      </c>
      <c r="C258" s="11" t="s">
        <v>20</v>
      </c>
      <c r="D258" s="10" t="s">
        <v>21</v>
      </c>
      <c r="E258" s="102" t="s">
        <v>1142</v>
      </c>
      <c r="F258" s="103"/>
      <c r="G258" s="104">
        <v>11.05437</v>
      </c>
      <c r="H258" s="103"/>
    </row>
    <row r="259" spans="1:8" ht="22.5" x14ac:dyDescent="0.25">
      <c r="A259" s="10" t="s">
        <v>1143</v>
      </c>
      <c r="B259" s="10" t="s">
        <v>67</v>
      </c>
      <c r="C259" s="11" t="s">
        <v>68</v>
      </c>
      <c r="D259" s="10" t="s">
        <v>31</v>
      </c>
      <c r="E259" s="102" t="s">
        <v>1144</v>
      </c>
      <c r="F259" s="103"/>
      <c r="G259" s="104">
        <v>0.32218000000000002</v>
      </c>
      <c r="H259" s="103"/>
    </row>
    <row r="260" spans="1:8" x14ac:dyDescent="0.25">
      <c r="A260" s="10" t="s">
        <v>1145</v>
      </c>
      <c r="B260" s="10" t="s">
        <v>122</v>
      </c>
      <c r="C260" s="11" t="s">
        <v>123</v>
      </c>
      <c r="D260" s="10" t="s">
        <v>31</v>
      </c>
      <c r="E260" s="102" t="s">
        <v>1146</v>
      </c>
      <c r="F260" s="103"/>
      <c r="G260" s="104">
        <v>0.83904999999999996</v>
      </c>
      <c r="H260" s="103"/>
    </row>
    <row r="261" spans="1:8" x14ac:dyDescent="0.25">
      <c r="A261" s="10" t="s">
        <v>1147</v>
      </c>
      <c r="B261" s="10" t="s">
        <v>132</v>
      </c>
      <c r="C261" s="11" t="s">
        <v>133</v>
      </c>
      <c r="D261" s="10" t="s">
        <v>31</v>
      </c>
      <c r="E261" s="102" t="s">
        <v>1148</v>
      </c>
      <c r="F261" s="103"/>
      <c r="G261" s="104">
        <v>0.21525</v>
      </c>
      <c r="H261" s="103"/>
    </row>
    <row r="262" spans="1:8" x14ac:dyDescent="0.25">
      <c r="A262" s="10" t="s">
        <v>1149</v>
      </c>
      <c r="B262" s="10" t="s">
        <v>150</v>
      </c>
      <c r="C262" s="11" t="s">
        <v>151</v>
      </c>
      <c r="D262" s="10" t="s">
        <v>31</v>
      </c>
      <c r="E262" s="102" t="s">
        <v>1150</v>
      </c>
      <c r="F262" s="103"/>
      <c r="G262" s="104">
        <v>1.29148</v>
      </c>
      <c r="H262" s="103"/>
    </row>
    <row r="263" spans="1:8" ht="33.75" x14ac:dyDescent="0.25">
      <c r="A263" s="10" t="s">
        <v>1151</v>
      </c>
      <c r="B263" s="10" t="s">
        <v>228</v>
      </c>
      <c r="C263" s="11" t="s">
        <v>229</v>
      </c>
      <c r="D263" s="10" t="s">
        <v>158</v>
      </c>
      <c r="E263" s="102" t="s">
        <v>116</v>
      </c>
      <c r="F263" s="103"/>
      <c r="G263" s="104">
        <v>2.742</v>
      </c>
      <c r="H263" s="103"/>
    </row>
    <row r="264" spans="1:8" ht="22.5" x14ac:dyDescent="0.25">
      <c r="A264" s="10" t="s">
        <v>1152</v>
      </c>
      <c r="B264" s="10" t="s">
        <v>287</v>
      </c>
      <c r="C264" s="11" t="s">
        <v>288</v>
      </c>
      <c r="D264" s="10" t="s">
        <v>163</v>
      </c>
      <c r="E264" s="102" t="s">
        <v>277</v>
      </c>
      <c r="F264" s="103"/>
      <c r="G264" s="104">
        <v>4.1130000000000004</v>
      </c>
      <c r="H264" s="103"/>
    </row>
    <row r="265" spans="1:8" x14ac:dyDescent="0.25">
      <c r="A265" s="10" t="s">
        <v>1153</v>
      </c>
      <c r="B265" s="10" t="s">
        <v>362</v>
      </c>
      <c r="C265" s="11" t="s">
        <v>363</v>
      </c>
      <c r="D265" s="10" t="s">
        <v>158</v>
      </c>
      <c r="E265" s="102" t="s">
        <v>1154</v>
      </c>
      <c r="F265" s="103"/>
      <c r="G265" s="104">
        <v>32.904000000000003</v>
      </c>
      <c r="H265" s="103"/>
    </row>
    <row r="266" spans="1:8" x14ac:dyDescent="0.25">
      <c r="A266" s="10" t="s">
        <v>1155</v>
      </c>
      <c r="B266" s="10" t="s">
        <v>693</v>
      </c>
      <c r="C266" s="11" t="s">
        <v>694</v>
      </c>
      <c r="D266" s="10" t="s">
        <v>168</v>
      </c>
      <c r="E266" s="102" t="s">
        <v>831</v>
      </c>
      <c r="F266" s="103"/>
      <c r="G266" s="104">
        <v>0.11516</v>
      </c>
      <c r="H266" s="103"/>
    </row>
    <row r="267" spans="1:8" ht="21" x14ac:dyDescent="0.25">
      <c r="A267" s="8" t="s">
        <v>221</v>
      </c>
      <c r="B267" s="8" t="s">
        <v>600</v>
      </c>
      <c r="C267" s="9" t="s">
        <v>601</v>
      </c>
      <c r="D267" s="8" t="s">
        <v>217</v>
      </c>
      <c r="E267" s="98"/>
      <c r="F267" s="99"/>
      <c r="G267" s="100">
        <v>13.71</v>
      </c>
      <c r="H267" s="101"/>
    </row>
    <row r="268" spans="1:8" x14ac:dyDescent="0.25">
      <c r="A268" s="105" t="s">
        <v>1156</v>
      </c>
      <c r="B268" s="106"/>
      <c r="C268" s="106"/>
      <c r="D268" s="106"/>
      <c r="E268" s="106"/>
      <c r="F268" s="106"/>
      <c r="G268" s="106"/>
      <c r="H268" s="107"/>
    </row>
    <row r="269" spans="1:8" ht="21" x14ac:dyDescent="0.25">
      <c r="A269" s="8" t="s">
        <v>351</v>
      </c>
      <c r="B269" s="8" t="s">
        <v>1157</v>
      </c>
      <c r="C269" s="9" t="s">
        <v>1158</v>
      </c>
      <c r="D269" s="8" t="s">
        <v>808</v>
      </c>
      <c r="E269" s="98"/>
      <c r="F269" s="99"/>
      <c r="G269" s="100">
        <v>0.23100000000000001</v>
      </c>
      <c r="H269" s="101"/>
    </row>
    <row r="270" spans="1:8" x14ac:dyDescent="0.25">
      <c r="A270" s="10" t="s">
        <v>1159</v>
      </c>
      <c r="B270" s="10" t="s">
        <v>19</v>
      </c>
      <c r="C270" s="11" t="s">
        <v>20</v>
      </c>
      <c r="D270" s="10" t="s">
        <v>21</v>
      </c>
      <c r="E270" s="102" t="s">
        <v>1160</v>
      </c>
      <c r="F270" s="103"/>
      <c r="G270" s="104">
        <v>15.16746</v>
      </c>
      <c r="H270" s="103"/>
    </row>
    <row r="271" spans="1:8" x14ac:dyDescent="0.25">
      <c r="A271" s="10" t="s">
        <v>1161</v>
      </c>
      <c r="B271" s="10" t="s">
        <v>107</v>
      </c>
      <c r="C271" s="11" t="s">
        <v>108</v>
      </c>
      <c r="D271" s="10" t="s">
        <v>31</v>
      </c>
      <c r="E271" s="102" t="s">
        <v>1162</v>
      </c>
      <c r="F271" s="103"/>
      <c r="G271" s="104">
        <v>1.0995600000000001</v>
      </c>
      <c r="H271" s="103"/>
    </row>
    <row r="272" spans="1:8" ht="22.5" x14ac:dyDescent="0.25">
      <c r="A272" s="10" t="s">
        <v>1163</v>
      </c>
      <c r="B272" s="10" t="s">
        <v>257</v>
      </c>
      <c r="C272" s="11" t="s">
        <v>258</v>
      </c>
      <c r="D272" s="10" t="s">
        <v>234</v>
      </c>
      <c r="E272" s="102" t="s">
        <v>853</v>
      </c>
      <c r="F272" s="103"/>
      <c r="G272" s="104">
        <v>9.2399999999999999E-3</v>
      </c>
      <c r="H272" s="103"/>
    </row>
    <row r="273" spans="1:8" x14ac:dyDescent="0.25">
      <c r="A273" s="10" t="s">
        <v>1164</v>
      </c>
      <c r="B273" s="10" t="s">
        <v>261</v>
      </c>
      <c r="C273" s="11" t="s">
        <v>262</v>
      </c>
      <c r="D273" s="10" t="s">
        <v>234</v>
      </c>
      <c r="E273" s="102" t="s">
        <v>1165</v>
      </c>
      <c r="F273" s="103"/>
      <c r="G273" s="104">
        <v>0.32340000000000002</v>
      </c>
      <c r="H273" s="103"/>
    </row>
    <row r="274" spans="1:8" x14ac:dyDescent="0.25">
      <c r="A274" s="10" t="s">
        <v>1166</v>
      </c>
      <c r="B274" s="10" t="s">
        <v>301</v>
      </c>
      <c r="C274" s="11" t="s">
        <v>302</v>
      </c>
      <c r="D274" s="10" t="s">
        <v>173</v>
      </c>
      <c r="E274" s="102" t="s">
        <v>1167</v>
      </c>
      <c r="F274" s="103"/>
      <c r="G274" s="104">
        <v>2.0000000000000002E-5</v>
      </c>
      <c r="H274" s="103"/>
    </row>
    <row r="275" spans="1:8" ht="33.75" x14ac:dyDescent="0.25">
      <c r="A275" s="10" t="s">
        <v>1169</v>
      </c>
      <c r="B275" s="10" t="s">
        <v>411</v>
      </c>
      <c r="C275" s="11" t="s">
        <v>412</v>
      </c>
      <c r="D275" s="10" t="s">
        <v>217</v>
      </c>
      <c r="E275" s="102" t="s">
        <v>1170</v>
      </c>
      <c r="F275" s="103"/>
      <c r="G275" s="104">
        <v>0.60984000000000005</v>
      </c>
      <c r="H275" s="103"/>
    </row>
    <row r="276" spans="1:8" ht="84" x14ac:dyDescent="0.25">
      <c r="A276" s="8" t="s">
        <v>356</v>
      </c>
      <c r="B276" s="8" t="s">
        <v>993</v>
      </c>
      <c r="C276" s="9" t="s">
        <v>994</v>
      </c>
      <c r="D276" s="8" t="s">
        <v>995</v>
      </c>
      <c r="E276" s="98"/>
      <c r="F276" s="99"/>
      <c r="G276" s="100">
        <v>0.33250000000000002</v>
      </c>
      <c r="H276" s="101"/>
    </row>
    <row r="277" spans="1:8" x14ac:dyDescent="0.25">
      <c r="A277" s="10" t="s">
        <v>1171</v>
      </c>
      <c r="B277" s="10" t="s">
        <v>19</v>
      </c>
      <c r="C277" s="11" t="s">
        <v>20</v>
      </c>
      <c r="D277" s="10" t="s">
        <v>21</v>
      </c>
      <c r="E277" s="102" t="s">
        <v>997</v>
      </c>
      <c r="F277" s="103"/>
      <c r="G277" s="104">
        <v>63.554049999999997</v>
      </c>
      <c r="H277" s="103"/>
    </row>
    <row r="278" spans="1:8" x14ac:dyDescent="0.25">
      <c r="A278" s="10" t="s">
        <v>1172</v>
      </c>
      <c r="B278" s="10" t="s">
        <v>49</v>
      </c>
      <c r="C278" s="11" t="s">
        <v>50</v>
      </c>
      <c r="D278" s="10" t="s">
        <v>31</v>
      </c>
      <c r="E278" s="102" t="s">
        <v>999</v>
      </c>
      <c r="F278" s="103"/>
      <c r="G278" s="104">
        <v>3.0689799999999998</v>
      </c>
      <c r="H278" s="103"/>
    </row>
    <row r="279" spans="1:8" x14ac:dyDescent="0.25">
      <c r="A279" s="10" t="s">
        <v>1173</v>
      </c>
      <c r="B279" s="10" t="s">
        <v>91</v>
      </c>
      <c r="C279" s="11" t="s">
        <v>92</v>
      </c>
      <c r="D279" s="10" t="s">
        <v>31</v>
      </c>
      <c r="E279" s="102" t="s">
        <v>1001</v>
      </c>
      <c r="F279" s="103"/>
      <c r="G279" s="104">
        <v>8.7946200000000001</v>
      </c>
      <c r="H279" s="103"/>
    </row>
    <row r="280" spans="1:8" x14ac:dyDescent="0.25">
      <c r="A280" s="10" t="s">
        <v>1174</v>
      </c>
      <c r="B280" s="10" t="s">
        <v>145</v>
      </c>
      <c r="C280" s="11" t="s">
        <v>146</v>
      </c>
      <c r="D280" s="10" t="s">
        <v>31</v>
      </c>
      <c r="E280" s="102" t="s">
        <v>1003</v>
      </c>
      <c r="F280" s="103"/>
      <c r="G280" s="104">
        <v>16.359000000000002</v>
      </c>
      <c r="H280" s="103"/>
    </row>
    <row r="281" spans="1:8" x14ac:dyDescent="0.25">
      <c r="A281" s="10" t="s">
        <v>1175</v>
      </c>
      <c r="B281" s="10" t="s">
        <v>334</v>
      </c>
      <c r="C281" s="11" t="s">
        <v>335</v>
      </c>
      <c r="D281" s="10" t="s">
        <v>158</v>
      </c>
      <c r="E281" s="102" t="s">
        <v>1005</v>
      </c>
      <c r="F281" s="103"/>
      <c r="G281" s="104">
        <v>399</v>
      </c>
      <c r="H281" s="103"/>
    </row>
    <row r="282" spans="1:8" ht="94.5" x14ac:dyDescent="0.25">
      <c r="A282" s="8" t="s">
        <v>361</v>
      </c>
      <c r="B282" s="8" t="s">
        <v>1176</v>
      </c>
      <c r="C282" s="9" t="s">
        <v>1177</v>
      </c>
      <c r="D282" s="8" t="s">
        <v>1178</v>
      </c>
      <c r="E282" s="98"/>
      <c r="F282" s="99"/>
      <c r="G282" s="100">
        <v>0.33250000000000002</v>
      </c>
      <c r="H282" s="101"/>
    </row>
    <row r="283" spans="1:8" x14ac:dyDescent="0.25">
      <c r="A283" s="10" t="s">
        <v>1179</v>
      </c>
      <c r="B283" s="10" t="s">
        <v>19</v>
      </c>
      <c r="C283" s="11" t="s">
        <v>20</v>
      </c>
      <c r="D283" s="10" t="s">
        <v>21</v>
      </c>
      <c r="E283" s="102" t="s">
        <v>1180</v>
      </c>
      <c r="F283" s="103"/>
      <c r="G283" s="104">
        <v>80.14913</v>
      </c>
      <c r="H283" s="103"/>
    </row>
    <row r="284" spans="1:8" x14ac:dyDescent="0.25">
      <c r="A284" s="10" t="s">
        <v>1181</v>
      </c>
      <c r="B284" s="10" t="s">
        <v>49</v>
      </c>
      <c r="C284" s="11" t="s">
        <v>50</v>
      </c>
      <c r="D284" s="10" t="s">
        <v>31</v>
      </c>
      <c r="E284" s="102" t="s">
        <v>1182</v>
      </c>
      <c r="F284" s="103"/>
      <c r="G284" s="104">
        <v>2.6732999999999998</v>
      </c>
      <c r="H284" s="103"/>
    </row>
    <row r="285" spans="1:8" x14ac:dyDescent="0.25">
      <c r="A285" s="10" t="s">
        <v>1183</v>
      </c>
      <c r="B285" s="10" t="s">
        <v>122</v>
      </c>
      <c r="C285" s="11" t="s">
        <v>123</v>
      </c>
      <c r="D285" s="10" t="s">
        <v>31</v>
      </c>
      <c r="E285" s="102" t="s">
        <v>1017</v>
      </c>
      <c r="F285" s="103"/>
      <c r="G285" s="104">
        <v>7.1820000000000004</v>
      </c>
      <c r="H285" s="103"/>
    </row>
    <row r="286" spans="1:8" x14ac:dyDescent="0.25">
      <c r="A286" s="10" t="s">
        <v>1184</v>
      </c>
      <c r="B286" s="10" t="s">
        <v>132</v>
      </c>
      <c r="C286" s="11" t="s">
        <v>133</v>
      </c>
      <c r="D286" s="10" t="s">
        <v>31</v>
      </c>
      <c r="E286" s="102" t="s">
        <v>1185</v>
      </c>
      <c r="F286" s="103"/>
      <c r="G286" s="104">
        <v>0.16292999999999999</v>
      </c>
      <c r="H286" s="103"/>
    </row>
    <row r="287" spans="1:8" x14ac:dyDescent="0.25">
      <c r="A287" s="10" t="s">
        <v>1186</v>
      </c>
      <c r="B287" s="10" t="s">
        <v>150</v>
      </c>
      <c r="C287" s="11" t="s">
        <v>151</v>
      </c>
      <c r="D287" s="10" t="s">
        <v>31</v>
      </c>
      <c r="E287" s="102" t="s">
        <v>504</v>
      </c>
      <c r="F287" s="103"/>
      <c r="G287" s="104">
        <v>26.6</v>
      </c>
      <c r="H287" s="103"/>
    </row>
    <row r="288" spans="1:8" x14ac:dyDescent="0.25">
      <c r="A288" s="10" t="s">
        <v>1187</v>
      </c>
      <c r="B288" s="10" t="s">
        <v>270</v>
      </c>
      <c r="C288" s="11" t="s">
        <v>271</v>
      </c>
      <c r="D288" s="10" t="s">
        <v>217</v>
      </c>
      <c r="E288" s="102" t="s">
        <v>633</v>
      </c>
      <c r="F288" s="103"/>
      <c r="G288" s="104">
        <v>36.575000000000003</v>
      </c>
      <c r="H288" s="103"/>
    </row>
    <row r="289" spans="1:8" x14ac:dyDescent="0.25">
      <c r="A289" s="10" t="s">
        <v>1188</v>
      </c>
      <c r="B289" s="10" t="s">
        <v>274</v>
      </c>
      <c r="C289" s="11" t="s">
        <v>275</v>
      </c>
      <c r="D289" s="10" t="s">
        <v>158</v>
      </c>
      <c r="E289" s="102" t="s">
        <v>1024</v>
      </c>
      <c r="F289" s="103"/>
      <c r="G289" s="104">
        <v>798</v>
      </c>
      <c r="H289" s="103"/>
    </row>
    <row r="290" spans="1:8" x14ac:dyDescent="0.25">
      <c r="A290" s="10" t="s">
        <v>1189</v>
      </c>
      <c r="B290" s="10" t="s">
        <v>278</v>
      </c>
      <c r="C290" s="11" t="s">
        <v>279</v>
      </c>
      <c r="D290" s="10" t="s">
        <v>158</v>
      </c>
      <c r="E290" s="102" t="s">
        <v>1026</v>
      </c>
      <c r="F290" s="103"/>
      <c r="G290" s="104">
        <v>66.5</v>
      </c>
      <c r="H290" s="103"/>
    </row>
    <row r="291" spans="1:8" x14ac:dyDescent="0.25">
      <c r="A291" s="8" t="s">
        <v>366</v>
      </c>
      <c r="B291" s="8" t="s">
        <v>329</v>
      </c>
      <c r="C291" s="9" t="s">
        <v>330</v>
      </c>
      <c r="D291" s="8" t="s">
        <v>163</v>
      </c>
      <c r="E291" s="98"/>
      <c r="F291" s="99"/>
      <c r="G291" s="100">
        <v>133</v>
      </c>
      <c r="H291" s="101"/>
    </row>
    <row r="292" spans="1:8" ht="42" x14ac:dyDescent="0.25">
      <c r="A292" s="8" t="s">
        <v>371</v>
      </c>
      <c r="B292" s="8" t="s">
        <v>1191</v>
      </c>
      <c r="C292" s="9" t="s">
        <v>1192</v>
      </c>
      <c r="D292" s="8" t="s">
        <v>808</v>
      </c>
      <c r="E292" s="98"/>
      <c r="F292" s="99"/>
      <c r="G292" s="100">
        <v>2.5649999999999999E-2</v>
      </c>
      <c r="H292" s="101"/>
    </row>
    <row r="294" spans="1:8" x14ac:dyDescent="0.25">
      <c r="A294" s="10" t="s">
        <v>1193</v>
      </c>
      <c r="B294" s="10" t="s">
        <v>19</v>
      </c>
      <c r="C294" s="11" t="s">
        <v>20</v>
      </c>
      <c r="D294" s="10" t="s">
        <v>21</v>
      </c>
      <c r="E294" s="102" t="s">
        <v>1194</v>
      </c>
      <c r="F294" s="103"/>
      <c r="G294" s="104">
        <v>7.8950699999999996</v>
      </c>
      <c r="H294" s="103"/>
    </row>
    <row r="295" spans="1:8" x14ac:dyDescent="0.25">
      <c r="A295" s="10" t="s">
        <v>1195</v>
      </c>
      <c r="B295" s="10" t="s">
        <v>29</v>
      </c>
      <c r="C295" s="11" t="s">
        <v>30</v>
      </c>
      <c r="D295" s="10" t="s">
        <v>31</v>
      </c>
      <c r="E295" s="102" t="s">
        <v>802</v>
      </c>
      <c r="F295" s="103"/>
      <c r="G295" s="104">
        <v>2.82E-3</v>
      </c>
      <c r="H295" s="103"/>
    </row>
    <row r="296" spans="1:8" x14ac:dyDescent="0.25">
      <c r="A296" s="10" t="s">
        <v>1196</v>
      </c>
      <c r="B296" s="10" t="s">
        <v>232</v>
      </c>
      <c r="C296" s="11" t="s">
        <v>233</v>
      </c>
      <c r="D296" s="10" t="s">
        <v>234</v>
      </c>
      <c r="E296" s="102" t="s">
        <v>905</v>
      </c>
      <c r="F296" s="103"/>
      <c r="G296" s="104">
        <v>1.282E-2</v>
      </c>
      <c r="H296" s="103"/>
    </row>
    <row r="297" spans="1:8" x14ac:dyDescent="0.25">
      <c r="A297" s="10" t="s">
        <v>1197</v>
      </c>
      <c r="B297" s="10" t="s">
        <v>253</v>
      </c>
      <c r="C297" s="11" t="s">
        <v>254</v>
      </c>
      <c r="D297" s="10" t="s">
        <v>234</v>
      </c>
      <c r="E297" s="102" t="s">
        <v>12</v>
      </c>
      <c r="F297" s="103"/>
      <c r="G297" s="104">
        <v>5.1299999999999998E-2</v>
      </c>
      <c r="H297" s="103"/>
    </row>
    <row r="298" spans="1:8" x14ac:dyDescent="0.25">
      <c r="A298" s="10" t="s">
        <v>1198</v>
      </c>
      <c r="B298" s="10" t="s">
        <v>428</v>
      </c>
      <c r="C298" s="11" t="s">
        <v>429</v>
      </c>
      <c r="D298" s="10" t="s">
        <v>173</v>
      </c>
      <c r="E298" s="102" t="s">
        <v>853</v>
      </c>
      <c r="F298" s="103"/>
      <c r="G298" s="104">
        <v>1.0300000000000001E-3</v>
      </c>
      <c r="H298" s="103"/>
    </row>
    <row r="299" spans="1:8" x14ac:dyDescent="0.25">
      <c r="A299" s="10" t="s">
        <v>1199</v>
      </c>
      <c r="B299" s="10" t="s">
        <v>514</v>
      </c>
      <c r="C299" s="11" t="s">
        <v>515</v>
      </c>
      <c r="D299" s="10" t="s">
        <v>168</v>
      </c>
      <c r="E299" s="102" t="s">
        <v>905</v>
      </c>
      <c r="F299" s="103"/>
      <c r="G299" s="104">
        <v>1.282E-2</v>
      </c>
      <c r="H299" s="103"/>
    </row>
    <row r="300" spans="1:8" x14ac:dyDescent="0.25">
      <c r="A300" s="8" t="s">
        <v>376</v>
      </c>
      <c r="B300" s="8" t="s">
        <v>527</v>
      </c>
      <c r="C300" s="9" t="s">
        <v>528</v>
      </c>
      <c r="D300" s="8" t="s">
        <v>217</v>
      </c>
      <c r="E300" s="98"/>
      <c r="F300" s="99"/>
      <c r="G300" s="100">
        <v>2.5649999999999999</v>
      </c>
      <c r="H300" s="101"/>
    </row>
    <row r="301" spans="1:8" x14ac:dyDescent="0.25">
      <c r="A301" s="105" t="s">
        <v>1200</v>
      </c>
      <c r="B301" s="106"/>
      <c r="C301" s="106"/>
      <c r="D301" s="106"/>
      <c r="E301" s="106"/>
      <c r="F301" s="106"/>
      <c r="G301" s="106"/>
      <c r="H301" s="107"/>
    </row>
    <row r="302" spans="1:8" ht="21" x14ac:dyDescent="0.25">
      <c r="A302" s="8" t="s">
        <v>381</v>
      </c>
      <c r="B302" s="8" t="s">
        <v>1201</v>
      </c>
      <c r="C302" s="9" t="s">
        <v>1202</v>
      </c>
      <c r="D302" s="8" t="s">
        <v>766</v>
      </c>
      <c r="E302" s="98"/>
      <c r="F302" s="99"/>
      <c r="G302" s="100">
        <v>6.7000000000000002E-3</v>
      </c>
      <c r="H302" s="101"/>
    </row>
    <row r="303" spans="1:8" x14ac:dyDescent="0.25">
      <c r="A303" s="10" t="s">
        <v>1203</v>
      </c>
      <c r="B303" s="10" t="s">
        <v>19</v>
      </c>
      <c r="C303" s="11" t="s">
        <v>20</v>
      </c>
      <c r="D303" s="10" t="s">
        <v>21</v>
      </c>
      <c r="E303" s="102" t="s">
        <v>1204</v>
      </c>
      <c r="F303" s="103"/>
      <c r="G303" s="104">
        <v>0.78269</v>
      </c>
      <c r="H303" s="103"/>
    </row>
    <row r="304" spans="1:8" x14ac:dyDescent="0.25">
      <c r="A304" s="10" t="s">
        <v>1205</v>
      </c>
      <c r="B304" s="10" t="s">
        <v>29</v>
      </c>
      <c r="C304" s="11" t="s">
        <v>30</v>
      </c>
      <c r="D304" s="10" t="s">
        <v>31</v>
      </c>
      <c r="E304" s="102" t="s">
        <v>840</v>
      </c>
      <c r="F304" s="103"/>
      <c r="G304" s="104">
        <v>1.81E-3</v>
      </c>
      <c r="H304" s="103"/>
    </row>
    <row r="305" spans="1:8" x14ac:dyDescent="0.25">
      <c r="A305" s="10" t="s">
        <v>1206</v>
      </c>
      <c r="B305" s="10" t="s">
        <v>41</v>
      </c>
      <c r="C305" s="11" t="s">
        <v>42</v>
      </c>
      <c r="D305" s="10" t="s">
        <v>31</v>
      </c>
      <c r="E305" s="102" t="s">
        <v>1207</v>
      </c>
      <c r="F305" s="103"/>
      <c r="G305" s="104">
        <v>3.9059999999999997E-2</v>
      </c>
      <c r="H305" s="103"/>
    </row>
    <row r="306" spans="1:8" x14ac:dyDescent="0.25">
      <c r="A306" s="10" t="s">
        <v>1208</v>
      </c>
      <c r="B306" s="10" t="s">
        <v>101</v>
      </c>
      <c r="C306" s="11" t="s">
        <v>102</v>
      </c>
      <c r="D306" s="10" t="s">
        <v>31</v>
      </c>
      <c r="E306" s="102" t="s">
        <v>1209</v>
      </c>
      <c r="F306" s="103"/>
      <c r="G306" s="104">
        <v>6.7000000000000002E-4</v>
      </c>
      <c r="H306" s="103"/>
    </row>
    <row r="307" spans="1:8" x14ac:dyDescent="0.25">
      <c r="A307" s="10" t="s">
        <v>1210</v>
      </c>
      <c r="B307" s="10" t="s">
        <v>132</v>
      </c>
      <c r="C307" s="11" t="s">
        <v>133</v>
      </c>
      <c r="D307" s="10" t="s">
        <v>31</v>
      </c>
      <c r="E307" s="102" t="s">
        <v>939</v>
      </c>
      <c r="F307" s="103"/>
      <c r="G307" s="104">
        <v>4.7600000000000003E-3</v>
      </c>
      <c r="H307" s="103"/>
    </row>
    <row r="308" spans="1:8" x14ac:dyDescent="0.25">
      <c r="A308" s="10" t="s">
        <v>1211</v>
      </c>
      <c r="B308" s="10" t="s">
        <v>232</v>
      </c>
      <c r="C308" s="11" t="s">
        <v>233</v>
      </c>
      <c r="D308" s="10" t="s">
        <v>234</v>
      </c>
      <c r="E308" s="102" t="s">
        <v>751</v>
      </c>
      <c r="F308" s="103"/>
      <c r="G308" s="104">
        <v>4.8900000000000002E-3</v>
      </c>
      <c r="H308" s="103"/>
    </row>
    <row r="309" spans="1:8" x14ac:dyDescent="0.25">
      <c r="A309" s="10" t="s">
        <v>1212</v>
      </c>
      <c r="B309" s="10" t="s">
        <v>314</v>
      </c>
      <c r="C309" s="11" t="s">
        <v>315</v>
      </c>
      <c r="D309" s="10" t="s">
        <v>173</v>
      </c>
      <c r="E309" s="102" t="s">
        <v>953</v>
      </c>
      <c r="F309" s="103"/>
      <c r="G309" s="104">
        <v>1.0000000000000001E-5</v>
      </c>
      <c r="H309" s="103"/>
    </row>
    <row r="310" spans="1:8" x14ac:dyDescent="0.25">
      <c r="A310" s="10" t="s">
        <v>1213</v>
      </c>
      <c r="B310" s="10" t="s">
        <v>339</v>
      </c>
      <c r="C310" s="11" t="s">
        <v>340</v>
      </c>
      <c r="D310" s="10" t="s">
        <v>173</v>
      </c>
      <c r="E310" s="102" t="s">
        <v>740</v>
      </c>
      <c r="F310" s="103"/>
      <c r="G310" s="104">
        <v>6.9999999999999994E-5</v>
      </c>
      <c r="H310" s="103"/>
    </row>
    <row r="311" spans="1:8" x14ac:dyDescent="0.25">
      <c r="A311" s="10" t="s">
        <v>1214</v>
      </c>
      <c r="B311" s="10" t="s">
        <v>465</v>
      </c>
      <c r="C311" s="11" t="s">
        <v>466</v>
      </c>
      <c r="D311" s="10" t="s">
        <v>217</v>
      </c>
      <c r="E311" s="102" t="s">
        <v>277</v>
      </c>
      <c r="F311" s="103"/>
      <c r="G311" s="104">
        <v>0.20100000000000001</v>
      </c>
      <c r="H311" s="103"/>
    </row>
    <row r="312" spans="1:8" ht="22.5" x14ac:dyDescent="0.25">
      <c r="A312" s="10" t="s">
        <v>1215</v>
      </c>
      <c r="B312" s="10" t="s">
        <v>482</v>
      </c>
      <c r="C312" s="11" t="s">
        <v>483</v>
      </c>
      <c r="D312" s="10" t="s">
        <v>234</v>
      </c>
      <c r="E312" s="102" t="s">
        <v>853</v>
      </c>
      <c r="F312" s="103"/>
      <c r="G312" s="104">
        <v>2.7E-4</v>
      </c>
      <c r="H312" s="103"/>
    </row>
    <row r="313" spans="1:8" x14ac:dyDescent="0.25">
      <c r="A313" s="10" t="s">
        <v>1216</v>
      </c>
      <c r="B313" s="10" t="s">
        <v>541</v>
      </c>
      <c r="C313" s="11" t="s">
        <v>542</v>
      </c>
      <c r="D313" s="10" t="s">
        <v>234</v>
      </c>
      <c r="E313" s="102" t="s">
        <v>603</v>
      </c>
      <c r="F313" s="103"/>
      <c r="G313" s="104">
        <v>0.68340000000000001</v>
      </c>
      <c r="H313" s="103"/>
    </row>
    <row r="314" spans="1:8" x14ac:dyDescent="0.25">
      <c r="A314" s="10" t="s">
        <v>1217</v>
      </c>
      <c r="B314" s="10" t="s">
        <v>609</v>
      </c>
      <c r="C314" s="11" t="s">
        <v>610</v>
      </c>
      <c r="D314" s="10" t="s">
        <v>217</v>
      </c>
      <c r="E314" s="102" t="s">
        <v>1218</v>
      </c>
      <c r="F314" s="103"/>
      <c r="G314" s="104">
        <v>2.4119999999999999E-2</v>
      </c>
      <c r="H314" s="103"/>
    </row>
    <row r="315" spans="1:8" ht="42" x14ac:dyDescent="0.25">
      <c r="A315" s="8" t="s">
        <v>385</v>
      </c>
      <c r="B315" s="8" t="s">
        <v>189</v>
      </c>
      <c r="C315" s="9" t="s">
        <v>190</v>
      </c>
      <c r="D315" s="8" t="s">
        <v>173</v>
      </c>
      <c r="E315" s="98"/>
      <c r="F315" s="99"/>
      <c r="G315" s="100">
        <v>1.2670000000000001E-2</v>
      </c>
      <c r="H315" s="101"/>
    </row>
    <row r="316" spans="1:8" ht="42" x14ac:dyDescent="0.25">
      <c r="A316" s="8" t="s">
        <v>390</v>
      </c>
      <c r="B316" s="8" t="s">
        <v>1191</v>
      </c>
      <c r="C316" s="9" t="s">
        <v>1219</v>
      </c>
      <c r="D316" s="8" t="s">
        <v>808</v>
      </c>
      <c r="E316" s="98"/>
      <c r="F316" s="99"/>
      <c r="G316" s="100">
        <v>4.3999999999999997E-2</v>
      </c>
      <c r="H316" s="101"/>
    </row>
    <row r="317" spans="1:8" x14ac:dyDescent="0.25">
      <c r="A317" s="10" t="s">
        <v>1220</v>
      </c>
      <c r="B317" s="10" t="s">
        <v>19</v>
      </c>
      <c r="C317" s="11" t="s">
        <v>20</v>
      </c>
      <c r="D317" s="10" t="s">
        <v>21</v>
      </c>
      <c r="E317" s="102" t="s">
        <v>1194</v>
      </c>
      <c r="F317" s="103"/>
      <c r="G317" s="104">
        <v>13.543200000000001</v>
      </c>
      <c r="H317" s="103"/>
    </row>
    <row r="318" spans="1:8" x14ac:dyDescent="0.25">
      <c r="A318" s="10" t="s">
        <v>1221</v>
      </c>
      <c r="B318" s="10" t="s">
        <v>29</v>
      </c>
      <c r="C318" s="11" t="s">
        <v>30</v>
      </c>
      <c r="D318" s="10" t="s">
        <v>31</v>
      </c>
      <c r="E318" s="102" t="s">
        <v>802</v>
      </c>
      <c r="F318" s="103"/>
      <c r="G318" s="104">
        <v>4.8399999999999997E-3</v>
      </c>
      <c r="H318" s="103"/>
    </row>
    <row r="319" spans="1:8" x14ac:dyDescent="0.25">
      <c r="A319" s="10" t="s">
        <v>1222</v>
      </c>
      <c r="B319" s="10" t="s">
        <v>232</v>
      </c>
      <c r="C319" s="11" t="s">
        <v>233</v>
      </c>
      <c r="D319" s="10" t="s">
        <v>234</v>
      </c>
      <c r="E319" s="102" t="s">
        <v>905</v>
      </c>
      <c r="F319" s="103"/>
      <c r="G319" s="104">
        <v>2.1999999999999999E-2</v>
      </c>
      <c r="H319" s="103"/>
    </row>
    <row r="320" spans="1:8" x14ac:dyDescent="0.25">
      <c r="A320" s="10" t="s">
        <v>1223</v>
      </c>
      <c r="B320" s="10" t="s">
        <v>253</v>
      </c>
      <c r="C320" s="11" t="s">
        <v>254</v>
      </c>
      <c r="D320" s="10" t="s">
        <v>234</v>
      </c>
      <c r="E320" s="102" t="s">
        <v>12</v>
      </c>
      <c r="F320" s="103"/>
      <c r="G320" s="104">
        <v>8.7999999999999995E-2</v>
      </c>
      <c r="H320" s="103"/>
    </row>
    <row r="321" spans="1:8" x14ac:dyDescent="0.25">
      <c r="A321" s="10" t="s">
        <v>1224</v>
      </c>
      <c r="B321" s="10" t="s">
        <v>428</v>
      </c>
      <c r="C321" s="11" t="s">
        <v>429</v>
      </c>
      <c r="D321" s="10" t="s">
        <v>173</v>
      </c>
      <c r="E321" s="102" t="s">
        <v>853</v>
      </c>
      <c r="F321" s="103"/>
      <c r="G321" s="104">
        <v>1.7600000000000001E-3</v>
      </c>
      <c r="H321" s="103"/>
    </row>
    <row r="322" spans="1:8" x14ac:dyDescent="0.25">
      <c r="A322" s="10" t="s">
        <v>1225</v>
      </c>
      <c r="B322" s="10" t="s">
        <v>514</v>
      </c>
      <c r="C322" s="11" t="s">
        <v>515</v>
      </c>
      <c r="D322" s="10" t="s">
        <v>168</v>
      </c>
      <c r="E322" s="102" t="s">
        <v>905</v>
      </c>
      <c r="F322" s="103"/>
      <c r="G322" s="104">
        <v>2.1999999999999999E-2</v>
      </c>
      <c r="H322" s="103"/>
    </row>
    <row r="323" spans="1:8" x14ac:dyDescent="0.25">
      <c r="A323" s="8" t="s">
        <v>394</v>
      </c>
      <c r="B323" s="8" t="s">
        <v>518</v>
      </c>
      <c r="C323" s="9" t="s">
        <v>519</v>
      </c>
      <c r="D323" s="8" t="s">
        <v>234</v>
      </c>
      <c r="E323" s="98"/>
      <c r="F323" s="99"/>
      <c r="G323" s="100">
        <v>4.4000000000000004</v>
      </c>
      <c r="H323" s="101"/>
    </row>
    <row r="324" spans="1:8" x14ac:dyDescent="0.25">
      <c r="A324" s="105" t="s">
        <v>1226</v>
      </c>
      <c r="B324" s="106"/>
      <c r="C324" s="106"/>
      <c r="D324" s="106"/>
      <c r="E324" s="106"/>
      <c r="F324" s="106"/>
      <c r="G324" s="106"/>
      <c r="H324" s="107"/>
    </row>
    <row r="325" spans="1:8" ht="21" x14ac:dyDescent="0.25">
      <c r="A325" s="8" t="s">
        <v>284</v>
      </c>
      <c r="B325" s="8" t="s">
        <v>1098</v>
      </c>
      <c r="C325" s="9" t="s">
        <v>1227</v>
      </c>
      <c r="D325" s="8" t="s">
        <v>963</v>
      </c>
      <c r="E325" s="98"/>
      <c r="F325" s="99"/>
      <c r="G325" s="100">
        <v>0.44</v>
      </c>
      <c r="H325" s="101"/>
    </row>
    <row r="326" spans="1:8" x14ac:dyDescent="0.25">
      <c r="A326" s="10" t="s">
        <v>1228</v>
      </c>
      <c r="B326" s="10" t="s">
        <v>19</v>
      </c>
      <c r="C326" s="11" t="s">
        <v>20</v>
      </c>
      <c r="D326" s="10" t="s">
        <v>21</v>
      </c>
      <c r="E326" s="102" t="s">
        <v>1101</v>
      </c>
      <c r="F326" s="103"/>
      <c r="G326" s="104">
        <v>0.79200000000000004</v>
      </c>
      <c r="H326" s="103"/>
    </row>
    <row r="327" spans="1:8" x14ac:dyDescent="0.25">
      <c r="A327" s="10" t="s">
        <v>1229</v>
      </c>
      <c r="B327" s="10" t="s">
        <v>45</v>
      </c>
      <c r="C327" s="11" t="s">
        <v>46</v>
      </c>
      <c r="D327" s="10" t="s">
        <v>31</v>
      </c>
      <c r="E327" s="102" t="s">
        <v>1103</v>
      </c>
      <c r="F327" s="103"/>
      <c r="G327" s="104">
        <v>0.2112</v>
      </c>
      <c r="H327" s="103"/>
    </row>
    <row r="328" spans="1:8" x14ac:dyDescent="0.25">
      <c r="A328" s="10" t="s">
        <v>1230</v>
      </c>
      <c r="B328" s="10" t="s">
        <v>232</v>
      </c>
      <c r="C328" s="11" t="s">
        <v>233</v>
      </c>
      <c r="D328" s="10" t="s">
        <v>234</v>
      </c>
      <c r="E328" s="102" t="s">
        <v>1105</v>
      </c>
      <c r="F328" s="103"/>
      <c r="G328" s="104">
        <v>0.154</v>
      </c>
      <c r="H328" s="103"/>
    </row>
    <row r="329" spans="1:8" ht="22.5" x14ac:dyDescent="0.25">
      <c r="A329" s="10" t="s">
        <v>1231</v>
      </c>
      <c r="B329" s="10" t="s">
        <v>487</v>
      </c>
      <c r="C329" s="11" t="s">
        <v>488</v>
      </c>
      <c r="D329" s="10" t="s">
        <v>234</v>
      </c>
      <c r="E329" s="102" t="s">
        <v>598</v>
      </c>
      <c r="F329" s="103"/>
      <c r="G329" s="104">
        <v>4.4000000000000002E-4</v>
      </c>
      <c r="H329" s="103"/>
    </row>
    <row r="330" spans="1:8" x14ac:dyDescent="0.25">
      <c r="A330" s="10" t="s">
        <v>1232</v>
      </c>
      <c r="B330" s="10" t="s">
        <v>541</v>
      </c>
      <c r="C330" s="11" t="s">
        <v>542</v>
      </c>
      <c r="D330" s="10" t="s">
        <v>234</v>
      </c>
      <c r="E330" s="102" t="s">
        <v>580</v>
      </c>
      <c r="F330" s="103"/>
      <c r="G330" s="104">
        <v>0.44879999999999998</v>
      </c>
      <c r="H330" s="103"/>
    </row>
    <row r="331" spans="1:8" x14ac:dyDescent="0.25">
      <c r="A331" s="105" t="s">
        <v>1233</v>
      </c>
      <c r="B331" s="106"/>
      <c r="C331" s="106"/>
      <c r="D331" s="106"/>
      <c r="E331" s="106"/>
      <c r="F331" s="106"/>
      <c r="G331" s="106"/>
      <c r="H331" s="107"/>
    </row>
    <row r="332" spans="1:8" ht="31.5" x14ac:dyDescent="0.25">
      <c r="A332" s="8" t="s">
        <v>402</v>
      </c>
      <c r="B332" s="8" t="s">
        <v>1234</v>
      </c>
      <c r="C332" s="9" t="s">
        <v>1235</v>
      </c>
      <c r="D332" s="8" t="s">
        <v>1131</v>
      </c>
      <c r="E332" s="98"/>
      <c r="F332" s="99"/>
      <c r="G332" s="100">
        <v>0.24</v>
      </c>
      <c r="H332" s="101"/>
    </row>
    <row r="333" spans="1:8" x14ac:dyDescent="0.25">
      <c r="A333" s="10" t="s">
        <v>1236</v>
      </c>
      <c r="B333" s="10" t="s">
        <v>19</v>
      </c>
      <c r="C333" s="11" t="s">
        <v>20</v>
      </c>
      <c r="D333" s="10" t="s">
        <v>21</v>
      </c>
      <c r="E333" s="102" t="s">
        <v>309</v>
      </c>
      <c r="F333" s="103"/>
      <c r="G333" s="104">
        <v>8.8800000000000008</v>
      </c>
      <c r="H333" s="103"/>
    </row>
    <row r="334" spans="1:8" x14ac:dyDescent="0.25">
      <c r="A334" s="10" t="s">
        <v>1237</v>
      </c>
      <c r="B334" s="10" t="s">
        <v>344</v>
      </c>
      <c r="C334" s="11" t="s">
        <v>345</v>
      </c>
      <c r="D334" s="10" t="s">
        <v>173</v>
      </c>
      <c r="E334" s="102" t="s">
        <v>740</v>
      </c>
      <c r="F334" s="103"/>
      <c r="G334" s="104">
        <v>2.3999999999999998E-3</v>
      </c>
      <c r="H334" s="103"/>
    </row>
    <row r="335" spans="1:8" ht="33.75" x14ac:dyDescent="0.25">
      <c r="A335" s="10" t="s">
        <v>1238</v>
      </c>
      <c r="B335" s="10" t="s">
        <v>407</v>
      </c>
      <c r="C335" s="11" t="s">
        <v>408</v>
      </c>
      <c r="D335" s="10" t="s">
        <v>173</v>
      </c>
      <c r="E335" s="102" t="s">
        <v>1239</v>
      </c>
      <c r="F335" s="103"/>
      <c r="G335" s="104">
        <v>5.9999999999999995E-4</v>
      </c>
      <c r="H335" s="103"/>
    </row>
    <row r="336" spans="1:8" x14ac:dyDescent="0.25">
      <c r="A336" s="10" t="s">
        <v>1240</v>
      </c>
      <c r="B336" s="10" t="s">
        <v>569</v>
      </c>
      <c r="C336" s="11" t="s">
        <v>570</v>
      </c>
      <c r="D336" s="10" t="s">
        <v>320</v>
      </c>
      <c r="E336" s="102" t="s">
        <v>833</v>
      </c>
      <c r="F336" s="103"/>
      <c r="G336" s="104">
        <v>7.4399999999999994E-2</v>
      </c>
      <c r="H336" s="103"/>
    </row>
    <row r="337" spans="1:8" x14ac:dyDescent="0.25">
      <c r="A337" s="10" t="s">
        <v>1241</v>
      </c>
      <c r="B337" s="10" t="s">
        <v>623</v>
      </c>
      <c r="C337" s="11" t="s">
        <v>624</v>
      </c>
      <c r="D337" s="10" t="s">
        <v>225</v>
      </c>
      <c r="E337" s="102" t="s">
        <v>269</v>
      </c>
      <c r="F337" s="103"/>
      <c r="G337" s="104">
        <v>6.72</v>
      </c>
      <c r="H337" s="103"/>
    </row>
    <row r="338" spans="1:8" x14ac:dyDescent="0.25">
      <c r="A338" s="10" t="s">
        <v>1242</v>
      </c>
      <c r="B338" s="10" t="s">
        <v>629</v>
      </c>
      <c r="C338" s="11" t="s">
        <v>630</v>
      </c>
      <c r="D338" s="10" t="s">
        <v>225</v>
      </c>
      <c r="E338" s="102" t="s">
        <v>1243</v>
      </c>
      <c r="F338" s="103"/>
      <c r="G338" s="104">
        <v>1.1759999999999999</v>
      </c>
      <c r="H338" s="103"/>
    </row>
    <row r="340" spans="1:8" x14ac:dyDescent="0.25">
      <c r="A340" s="10" t="s">
        <v>1244</v>
      </c>
      <c r="B340" s="10" t="s">
        <v>634</v>
      </c>
      <c r="C340" s="11" t="s">
        <v>635</v>
      </c>
      <c r="D340" s="10" t="s">
        <v>320</v>
      </c>
      <c r="E340" s="102" t="s">
        <v>849</v>
      </c>
      <c r="F340" s="103"/>
      <c r="G340" s="104">
        <v>2.8799999999999999E-2</v>
      </c>
      <c r="H340" s="103"/>
    </row>
    <row r="341" spans="1:8" x14ac:dyDescent="0.25">
      <c r="A341" s="10" t="s">
        <v>1245</v>
      </c>
      <c r="B341" s="10" t="s">
        <v>651</v>
      </c>
      <c r="C341" s="11" t="s">
        <v>652</v>
      </c>
      <c r="D341" s="10" t="s">
        <v>320</v>
      </c>
      <c r="E341" s="102" t="s">
        <v>13</v>
      </c>
      <c r="F341" s="103"/>
      <c r="G341" s="104">
        <v>0.72</v>
      </c>
      <c r="H341" s="103"/>
    </row>
    <row r="342" spans="1:8" x14ac:dyDescent="0.25">
      <c r="A342" s="10" t="s">
        <v>1246</v>
      </c>
      <c r="B342" s="10" t="s">
        <v>681</v>
      </c>
      <c r="C342" s="11" t="s">
        <v>682</v>
      </c>
      <c r="D342" s="10" t="s">
        <v>168</v>
      </c>
      <c r="E342" s="102" t="s">
        <v>1247</v>
      </c>
      <c r="F342" s="103"/>
      <c r="G342" s="104">
        <v>0.19919999999999999</v>
      </c>
      <c r="H342" s="103"/>
    </row>
    <row r="343" spans="1:8" x14ac:dyDescent="0.25">
      <c r="A343" s="8" t="s">
        <v>406</v>
      </c>
      <c r="B343" s="8" t="s">
        <v>619</v>
      </c>
      <c r="C343" s="9" t="s">
        <v>620</v>
      </c>
      <c r="D343" s="8" t="s">
        <v>163</v>
      </c>
      <c r="E343" s="98"/>
      <c r="F343" s="99"/>
      <c r="G343" s="100">
        <v>24</v>
      </c>
      <c r="H343" s="101"/>
    </row>
    <row r="344" spans="1:8" ht="42" x14ac:dyDescent="0.25">
      <c r="A344" s="8" t="s">
        <v>410</v>
      </c>
      <c r="B344" s="8" t="s">
        <v>1248</v>
      </c>
      <c r="C344" s="9" t="s">
        <v>1249</v>
      </c>
      <c r="D344" s="8" t="s">
        <v>320</v>
      </c>
      <c r="E344" s="98"/>
      <c r="F344" s="99"/>
      <c r="G344" s="100">
        <v>0.04</v>
      </c>
      <c r="H344" s="101"/>
    </row>
    <row r="345" spans="1:8" x14ac:dyDescent="0.25">
      <c r="A345" s="10" t="s">
        <v>1250</v>
      </c>
      <c r="B345" s="10" t="s">
        <v>19</v>
      </c>
      <c r="C345" s="11" t="s">
        <v>20</v>
      </c>
      <c r="D345" s="10" t="s">
        <v>21</v>
      </c>
      <c r="E345" s="102" t="s">
        <v>1251</v>
      </c>
      <c r="F345" s="103"/>
      <c r="G345" s="104">
        <v>3.532</v>
      </c>
      <c r="H345" s="103"/>
    </row>
    <row r="346" spans="1:8" x14ac:dyDescent="0.25">
      <c r="A346" s="10" t="s">
        <v>1252</v>
      </c>
      <c r="B346" s="10" t="s">
        <v>49</v>
      </c>
      <c r="C346" s="11" t="s">
        <v>50</v>
      </c>
      <c r="D346" s="10" t="s">
        <v>31</v>
      </c>
      <c r="E346" s="102" t="s">
        <v>1253</v>
      </c>
      <c r="F346" s="103"/>
      <c r="G346" s="104">
        <v>1.024</v>
      </c>
      <c r="H346" s="103"/>
    </row>
    <row r="347" spans="1:8" x14ac:dyDescent="0.25">
      <c r="A347" s="10" t="s">
        <v>1254</v>
      </c>
      <c r="B347" s="10" t="s">
        <v>136</v>
      </c>
      <c r="C347" s="11" t="s">
        <v>137</v>
      </c>
      <c r="D347" s="10" t="s">
        <v>31</v>
      </c>
      <c r="E347" s="102" t="s">
        <v>1255</v>
      </c>
      <c r="F347" s="103"/>
      <c r="G347" s="104">
        <v>5.4399999999999997E-2</v>
      </c>
      <c r="H347" s="103"/>
    </row>
    <row r="348" spans="1:8" x14ac:dyDescent="0.25">
      <c r="A348" s="10" t="s">
        <v>1256</v>
      </c>
      <c r="B348" s="10" t="s">
        <v>292</v>
      </c>
      <c r="C348" s="11" t="s">
        <v>293</v>
      </c>
      <c r="D348" s="10" t="s">
        <v>173</v>
      </c>
      <c r="E348" s="102" t="s">
        <v>1257</v>
      </c>
      <c r="F348" s="103"/>
      <c r="G348" s="104">
        <v>1.2E-4</v>
      </c>
      <c r="H348" s="103"/>
    </row>
    <row r="349" spans="1:8" x14ac:dyDescent="0.25">
      <c r="A349" s="10" t="s">
        <v>1258</v>
      </c>
      <c r="B349" s="10" t="s">
        <v>318</v>
      </c>
      <c r="C349" s="11" t="s">
        <v>319</v>
      </c>
      <c r="D349" s="10" t="s">
        <v>320</v>
      </c>
      <c r="E349" s="102" t="s">
        <v>1259</v>
      </c>
      <c r="F349" s="103"/>
      <c r="G349" s="104">
        <v>0.16320000000000001</v>
      </c>
      <c r="H349" s="103"/>
    </row>
    <row r="350" spans="1:8" x14ac:dyDescent="0.25">
      <c r="A350" s="10" t="s">
        <v>1260</v>
      </c>
      <c r="B350" s="10" t="s">
        <v>661</v>
      </c>
      <c r="C350" s="11" t="s">
        <v>662</v>
      </c>
      <c r="D350" s="10" t="s">
        <v>320</v>
      </c>
      <c r="E350" s="102" t="s">
        <v>580</v>
      </c>
      <c r="F350" s="103"/>
      <c r="G350" s="104">
        <v>4.0800000000000003E-2</v>
      </c>
      <c r="H350" s="103"/>
    </row>
    <row r="351" spans="1:8" x14ac:dyDescent="0.25">
      <c r="A351" s="10" t="s">
        <v>1261</v>
      </c>
      <c r="B351" s="10" t="s">
        <v>673</v>
      </c>
      <c r="C351" s="11" t="s">
        <v>674</v>
      </c>
      <c r="D351" s="10" t="s">
        <v>320</v>
      </c>
      <c r="E351" s="102" t="s">
        <v>1262</v>
      </c>
      <c r="F351" s="103"/>
      <c r="G351" s="104">
        <v>8.1600000000000006E-2</v>
      </c>
      <c r="H351" s="103"/>
    </row>
    <row r="352" spans="1:8" ht="33.75" x14ac:dyDescent="0.25">
      <c r="A352" s="10" t="s">
        <v>1263</v>
      </c>
      <c r="B352" s="10" t="s">
        <v>702</v>
      </c>
      <c r="C352" s="11" t="s">
        <v>703</v>
      </c>
      <c r="D352" s="10" t="s">
        <v>168</v>
      </c>
      <c r="E352" s="102" t="s">
        <v>833</v>
      </c>
      <c r="F352" s="103"/>
      <c r="G352" s="104">
        <v>1.24E-2</v>
      </c>
      <c r="H352" s="103"/>
    </row>
    <row r="353" spans="1:8" x14ac:dyDescent="0.25">
      <c r="A353" s="8" t="s">
        <v>415</v>
      </c>
      <c r="B353" s="8" t="s">
        <v>582</v>
      </c>
      <c r="C353" s="9" t="s">
        <v>583</v>
      </c>
      <c r="D353" s="8" t="s">
        <v>158</v>
      </c>
      <c r="E353" s="98"/>
      <c r="F353" s="99"/>
      <c r="G353" s="100">
        <v>4</v>
      </c>
      <c r="H353" s="101"/>
    </row>
    <row r="354" spans="1:8" ht="21" x14ac:dyDescent="0.25">
      <c r="A354" s="8" t="s">
        <v>419</v>
      </c>
      <c r="B354" s="8" t="s">
        <v>1264</v>
      </c>
      <c r="C354" s="9" t="s">
        <v>1265</v>
      </c>
      <c r="D354" s="8" t="s">
        <v>320</v>
      </c>
      <c r="E354" s="98"/>
      <c r="F354" s="99"/>
      <c r="G354" s="100">
        <v>0.01</v>
      </c>
      <c r="H354" s="101"/>
    </row>
    <row r="355" spans="1:8" x14ac:dyDescent="0.25">
      <c r="A355" s="10" t="s">
        <v>1266</v>
      </c>
      <c r="B355" s="10" t="s">
        <v>19</v>
      </c>
      <c r="C355" s="11" t="s">
        <v>20</v>
      </c>
      <c r="D355" s="10" t="s">
        <v>21</v>
      </c>
      <c r="E355" s="102" t="s">
        <v>1267</v>
      </c>
      <c r="F355" s="103"/>
      <c r="G355" s="104">
        <v>0.32200000000000001</v>
      </c>
      <c r="H355" s="103"/>
    </row>
    <row r="356" spans="1:8" x14ac:dyDescent="0.25">
      <c r="A356" s="10" t="s">
        <v>1268</v>
      </c>
      <c r="B356" s="10" t="s">
        <v>136</v>
      </c>
      <c r="C356" s="11" t="s">
        <v>137</v>
      </c>
      <c r="D356" s="10" t="s">
        <v>31</v>
      </c>
      <c r="E356" s="102" t="s">
        <v>853</v>
      </c>
      <c r="F356" s="103"/>
      <c r="G356" s="104">
        <v>4.0000000000000002E-4</v>
      </c>
      <c r="H356" s="103"/>
    </row>
    <row r="357" spans="1:8" x14ac:dyDescent="0.25">
      <c r="A357" s="10" t="s">
        <v>1269</v>
      </c>
      <c r="B357" s="10" t="s">
        <v>344</v>
      </c>
      <c r="C357" s="11" t="s">
        <v>345</v>
      </c>
      <c r="D357" s="10" t="s">
        <v>173</v>
      </c>
      <c r="E357" s="102" t="s">
        <v>1270</v>
      </c>
      <c r="F357" s="103"/>
      <c r="G357" s="104">
        <v>3.0000000000000001E-5</v>
      </c>
      <c r="H357" s="103"/>
    </row>
    <row r="358" spans="1:8" x14ac:dyDescent="0.25">
      <c r="A358" s="10" t="s">
        <v>1271</v>
      </c>
      <c r="B358" s="10" t="s">
        <v>578</v>
      </c>
      <c r="C358" s="11" t="s">
        <v>579</v>
      </c>
      <c r="D358" s="10" t="s">
        <v>158</v>
      </c>
      <c r="E358" s="102" t="s">
        <v>603</v>
      </c>
      <c r="F358" s="103"/>
      <c r="G358" s="104">
        <v>1.02</v>
      </c>
      <c r="H358" s="103"/>
    </row>
    <row r="359" spans="1:8" ht="21" x14ac:dyDescent="0.25">
      <c r="A359" s="8" t="s">
        <v>423</v>
      </c>
      <c r="B359" s="8" t="s">
        <v>665</v>
      </c>
      <c r="C359" s="9" t="s">
        <v>666</v>
      </c>
      <c r="D359" s="8" t="s">
        <v>158</v>
      </c>
      <c r="E359" s="98"/>
      <c r="F359" s="99"/>
      <c r="G359" s="100">
        <v>1</v>
      </c>
      <c r="H359" s="101"/>
    </row>
    <row r="360" spans="1:8" x14ac:dyDescent="0.25">
      <c r="A360" s="8" t="s">
        <v>427</v>
      </c>
      <c r="B360" s="8" t="s">
        <v>685</v>
      </c>
      <c r="C360" s="9" t="s">
        <v>686</v>
      </c>
      <c r="D360" s="8" t="s">
        <v>158</v>
      </c>
      <c r="E360" s="98"/>
      <c r="F360" s="99"/>
      <c r="G360" s="100">
        <v>1</v>
      </c>
      <c r="H360" s="101"/>
    </row>
    <row r="361" spans="1:8" ht="21" x14ac:dyDescent="0.25">
      <c r="A361" s="8" t="s">
        <v>432</v>
      </c>
      <c r="B361" s="8" t="s">
        <v>1272</v>
      </c>
      <c r="C361" s="9" t="s">
        <v>1273</v>
      </c>
      <c r="D361" s="8" t="s">
        <v>320</v>
      </c>
      <c r="E361" s="98"/>
      <c r="F361" s="99"/>
      <c r="G361" s="100">
        <v>0.04</v>
      </c>
      <c r="H361" s="101"/>
    </row>
    <row r="362" spans="1:8" x14ac:dyDescent="0.25">
      <c r="A362" s="10" t="s">
        <v>1274</v>
      </c>
      <c r="B362" s="10" t="s">
        <v>19</v>
      </c>
      <c r="C362" s="11" t="s">
        <v>20</v>
      </c>
      <c r="D362" s="10" t="s">
        <v>21</v>
      </c>
      <c r="E362" s="102" t="s">
        <v>1275</v>
      </c>
      <c r="F362" s="103"/>
      <c r="G362" s="104">
        <v>2.9359999999999999</v>
      </c>
      <c r="H362" s="103"/>
    </row>
    <row r="363" spans="1:8" x14ac:dyDescent="0.25">
      <c r="A363" s="10" t="s">
        <v>1276</v>
      </c>
      <c r="B363" s="10" t="s">
        <v>136</v>
      </c>
      <c r="C363" s="11" t="s">
        <v>137</v>
      </c>
      <c r="D363" s="10" t="s">
        <v>31</v>
      </c>
      <c r="E363" s="102" t="s">
        <v>849</v>
      </c>
      <c r="F363" s="103"/>
      <c r="G363" s="104">
        <v>4.7999999999999996E-3</v>
      </c>
      <c r="H363" s="103"/>
    </row>
    <row r="364" spans="1:8" ht="22.5" x14ac:dyDescent="0.25">
      <c r="A364" s="10" t="s">
        <v>1277</v>
      </c>
      <c r="B364" s="10" t="s">
        <v>420</v>
      </c>
      <c r="C364" s="11" t="s">
        <v>421</v>
      </c>
      <c r="D364" s="10" t="s">
        <v>173</v>
      </c>
      <c r="E364" s="102" t="s">
        <v>1278</v>
      </c>
      <c r="F364" s="103"/>
      <c r="G364" s="104">
        <v>3.8000000000000002E-4</v>
      </c>
      <c r="H364" s="103"/>
    </row>
    <row r="365" spans="1:8" x14ac:dyDescent="0.25">
      <c r="A365" s="10" t="s">
        <v>1279</v>
      </c>
      <c r="B365" s="10" t="s">
        <v>501</v>
      </c>
      <c r="C365" s="11" t="s">
        <v>502</v>
      </c>
      <c r="D365" s="10" t="s">
        <v>225</v>
      </c>
      <c r="E365" s="102" t="s">
        <v>1280</v>
      </c>
      <c r="F365" s="103"/>
      <c r="G365" s="104">
        <v>0.81599999999999995</v>
      </c>
      <c r="H365" s="103"/>
    </row>
    <row r="366" spans="1:8" x14ac:dyDescent="0.25">
      <c r="A366" s="10" t="s">
        <v>1281</v>
      </c>
      <c r="B366" s="10" t="s">
        <v>643</v>
      </c>
      <c r="C366" s="11" t="s">
        <v>644</v>
      </c>
      <c r="D366" s="10" t="s">
        <v>225</v>
      </c>
      <c r="E366" s="102" t="s">
        <v>1280</v>
      </c>
      <c r="F366" s="103"/>
      <c r="G366" s="104">
        <v>0.81599999999999995</v>
      </c>
      <c r="H366" s="103"/>
    </row>
    <row r="367" spans="1:8" ht="21" x14ac:dyDescent="0.25">
      <c r="A367" s="8" t="s">
        <v>437</v>
      </c>
      <c r="B367" s="8" t="s">
        <v>669</v>
      </c>
      <c r="C367" s="9" t="s">
        <v>670</v>
      </c>
      <c r="D367" s="8" t="s">
        <v>158</v>
      </c>
      <c r="E367" s="98"/>
      <c r="F367" s="99"/>
      <c r="G367" s="100">
        <v>4</v>
      </c>
      <c r="H367" s="101"/>
    </row>
    <row r="368" spans="1:8" x14ac:dyDescent="0.25">
      <c r="A368" s="8" t="s">
        <v>442</v>
      </c>
      <c r="B368" s="8" t="s">
        <v>685</v>
      </c>
      <c r="C368" s="9" t="s">
        <v>686</v>
      </c>
      <c r="D368" s="8" t="s">
        <v>158</v>
      </c>
      <c r="E368" s="98"/>
      <c r="F368" s="99"/>
      <c r="G368" s="100">
        <v>4</v>
      </c>
      <c r="H368" s="101"/>
    </row>
    <row r="369" spans="1:8" ht="21" x14ac:dyDescent="0.25">
      <c r="A369" s="8" t="s">
        <v>446</v>
      </c>
      <c r="B369" s="8" t="s">
        <v>1282</v>
      </c>
      <c r="C369" s="9" t="s">
        <v>1283</v>
      </c>
      <c r="D369" s="8" t="s">
        <v>158</v>
      </c>
      <c r="E369" s="98"/>
      <c r="F369" s="99"/>
      <c r="G369" s="100">
        <v>1</v>
      </c>
      <c r="H369" s="101"/>
    </row>
    <row r="370" spans="1:8" x14ac:dyDescent="0.25">
      <c r="A370" s="10" t="s">
        <v>1284</v>
      </c>
      <c r="B370" s="10" t="s">
        <v>19</v>
      </c>
      <c r="C370" s="11" t="s">
        <v>20</v>
      </c>
      <c r="D370" s="10" t="s">
        <v>21</v>
      </c>
      <c r="E370" s="102" t="s">
        <v>1285</v>
      </c>
      <c r="F370" s="103"/>
      <c r="G370" s="104">
        <v>0.34</v>
      </c>
      <c r="H370" s="103"/>
    </row>
    <row r="371" spans="1:8" x14ac:dyDescent="0.25">
      <c r="A371" s="10" t="s">
        <v>1286</v>
      </c>
      <c r="B371" s="10" t="s">
        <v>136</v>
      </c>
      <c r="C371" s="11" t="s">
        <v>137</v>
      </c>
      <c r="D371" s="10" t="s">
        <v>31</v>
      </c>
      <c r="E371" s="102" t="s">
        <v>740</v>
      </c>
      <c r="F371" s="103"/>
      <c r="G371" s="104">
        <v>0.01</v>
      </c>
      <c r="H371" s="103"/>
    </row>
    <row r="372" spans="1:8" x14ac:dyDescent="0.25">
      <c r="A372" s="10" t="s">
        <v>1287</v>
      </c>
      <c r="B372" s="10" t="s">
        <v>292</v>
      </c>
      <c r="C372" s="11" t="s">
        <v>293</v>
      </c>
      <c r="D372" s="10" t="s">
        <v>173</v>
      </c>
      <c r="E372" s="102" t="s">
        <v>816</v>
      </c>
      <c r="F372" s="103"/>
      <c r="G372" s="104">
        <v>3.0000000000000001E-5</v>
      </c>
      <c r="H372" s="103"/>
    </row>
    <row r="373" spans="1:8" x14ac:dyDescent="0.25">
      <c r="A373" s="8" t="s">
        <v>450</v>
      </c>
      <c r="B373" s="8"/>
      <c r="C373" s="9" t="s">
        <v>726</v>
      </c>
      <c r="D373" s="8" t="s">
        <v>158</v>
      </c>
      <c r="E373" s="98"/>
      <c r="F373" s="99"/>
      <c r="G373" s="100">
        <v>1</v>
      </c>
      <c r="H373" s="101"/>
    </row>
    <row r="374" spans="1:8" ht="31.5" x14ac:dyDescent="0.25">
      <c r="A374" s="8" t="s">
        <v>454</v>
      </c>
      <c r="B374" s="8" t="s">
        <v>1288</v>
      </c>
      <c r="C374" s="9" t="s">
        <v>1289</v>
      </c>
      <c r="D374" s="8" t="s">
        <v>158</v>
      </c>
      <c r="E374" s="98"/>
      <c r="F374" s="99"/>
      <c r="G374" s="100">
        <v>1</v>
      </c>
      <c r="H374" s="101"/>
    </row>
    <row r="375" spans="1:8" x14ac:dyDescent="0.25">
      <c r="A375" s="10" t="s">
        <v>1290</v>
      </c>
      <c r="B375" s="10" t="s">
        <v>19</v>
      </c>
      <c r="C375" s="11" t="s">
        <v>20</v>
      </c>
      <c r="D375" s="10" t="s">
        <v>21</v>
      </c>
      <c r="E375" s="102" t="s">
        <v>1291</v>
      </c>
      <c r="F375" s="103"/>
      <c r="G375" s="104">
        <v>1.56</v>
      </c>
      <c r="H375" s="103"/>
    </row>
    <row r="376" spans="1:8" x14ac:dyDescent="0.25">
      <c r="A376" s="10" t="s">
        <v>1292</v>
      </c>
      <c r="B376" s="10" t="s">
        <v>49</v>
      </c>
      <c r="C376" s="11" t="s">
        <v>50</v>
      </c>
      <c r="D376" s="10" t="s">
        <v>31</v>
      </c>
      <c r="E376" s="102" t="s">
        <v>853</v>
      </c>
      <c r="F376" s="103"/>
      <c r="G376" s="104">
        <v>0.04</v>
      </c>
      <c r="H376" s="103"/>
    </row>
    <row r="377" spans="1:8" ht="22.5" x14ac:dyDescent="0.25">
      <c r="A377" s="10" t="s">
        <v>1293</v>
      </c>
      <c r="B377" s="10" t="s">
        <v>117</v>
      </c>
      <c r="C377" s="11" t="s">
        <v>118</v>
      </c>
      <c r="D377" s="10" t="s">
        <v>31</v>
      </c>
      <c r="E377" s="102" t="s">
        <v>771</v>
      </c>
      <c r="F377" s="103"/>
      <c r="G377" s="104">
        <v>0.13</v>
      </c>
      <c r="H377" s="103"/>
    </row>
    <row r="378" spans="1:8" x14ac:dyDescent="0.25">
      <c r="A378" s="10" t="s">
        <v>1294</v>
      </c>
      <c r="B378" s="10" t="s">
        <v>136</v>
      </c>
      <c r="C378" s="11" t="s">
        <v>137</v>
      </c>
      <c r="D378" s="10" t="s">
        <v>31</v>
      </c>
      <c r="E378" s="102" t="s">
        <v>953</v>
      </c>
      <c r="F378" s="103"/>
      <c r="G378" s="104">
        <v>2E-3</v>
      </c>
      <c r="H378" s="103"/>
    </row>
    <row r="379" spans="1:8" x14ac:dyDescent="0.25">
      <c r="A379" s="10" t="s">
        <v>1295</v>
      </c>
      <c r="B379" s="10" t="s">
        <v>318</v>
      </c>
      <c r="C379" s="11" t="s">
        <v>319</v>
      </c>
      <c r="D379" s="10" t="s">
        <v>320</v>
      </c>
      <c r="E379" s="102" t="s">
        <v>1296</v>
      </c>
      <c r="F379" s="103"/>
      <c r="G379" s="104">
        <v>1.4E-2</v>
      </c>
      <c r="H379" s="103"/>
    </row>
    <row r="380" spans="1:8" ht="22.5" x14ac:dyDescent="0.25">
      <c r="A380" s="10" t="s">
        <v>1297</v>
      </c>
      <c r="B380" s="10" t="s">
        <v>324</v>
      </c>
      <c r="C380" s="11" t="s">
        <v>325</v>
      </c>
      <c r="D380" s="10" t="s">
        <v>168</v>
      </c>
      <c r="E380" s="102" t="s">
        <v>326</v>
      </c>
      <c r="F380" s="103"/>
      <c r="G380" s="104">
        <v>4.9000000000000002E-2</v>
      </c>
      <c r="H380" s="103"/>
    </row>
    <row r="381" spans="1:8" x14ac:dyDescent="0.25">
      <c r="A381" s="10" t="s">
        <v>1298</v>
      </c>
      <c r="B381" s="10" t="s">
        <v>357</v>
      </c>
      <c r="C381" s="11" t="s">
        <v>358</v>
      </c>
      <c r="D381" s="10" t="s">
        <v>168</v>
      </c>
      <c r="E381" s="102" t="s">
        <v>359</v>
      </c>
      <c r="F381" s="103"/>
      <c r="G381" s="104">
        <v>3.5999999999999997E-2</v>
      </c>
      <c r="H381" s="103"/>
    </row>
    <row r="382" spans="1:8" x14ac:dyDescent="0.25">
      <c r="A382" s="10" t="s">
        <v>1299</v>
      </c>
      <c r="B382" s="10" t="s">
        <v>451</v>
      </c>
      <c r="C382" s="11" t="s">
        <v>452</v>
      </c>
      <c r="D382" s="10" t="s">
        <v>168</v>
      </c>
      <c r="E382" s="102" t="s">
        <v>453</v>
      </c>
      <c r="F382" s="103"/>
      <c r="G382" s="104">
        <v>7.0000000000000007E-2</v>
      </c>
      <c r="H382" s="103"/>
    </row>
    <row r="383" spans="1:8" x14ac:dyDescent="0.25">
      <c r="A383" s="10" t="s">
        <v>1300</v>
      </c>
      <c r="B383" s="10" t="s">
        <v>501</v>
      </c>
      <c r="C383" s="11" t="s">
        <v>502</v>
      </c>
      <c r="D383" s="10" t="s">
        <v>225</v>
      </c>
      <c r="E383" s="102" t="s">
        <v>1301</v>
      </c>
      <c r="F383" s="103"/>
      <c r="G383" s="104">
        <v>1.22</v>
      </c>
      <c r="H383" s="103"/>
    </row>
    <row r="384" spans="1:8" x14ac:dyDescent="0.25">
      <c r="A384" s="10" t="s">
        <v>1302</v>
      </c>
      <c r="B384" s="10" t="s">
        <v>569</v>
      </c>
      <c r="C384" s="11" t="s">
        <v>570</v>
      </c>
      <c r="D384" s="10" t="s">
        <v>320</v>
      </c>
      <c r="E384" s="102" t="s">
        <v>1303</v>
      </c>
      <c r="F384" s="103"/>
      <c r="G384" s="104">
        <v>0.02</v>
      </c>
      <c r="H384" s="103"/>
    </row>
    <row r="386" spans="1:8" ht="22.5" x14ac:dyDescent="0.25">
      <c r="A386" s="10" t="s">
        <v>1304</v>
      </c>
      <c r="B386" s="10" t="s">
        <v>596</v>
      </c>
      <c r="C386" s="11" t="s">
        <v>597</v>
      </c>
      <c r="D386" s="10" t="s">
        <v>173</v>
      </c>
      <c r="E386" s="102" t="s">
        <v>598</v>
      </c>
      <c r="F386" s="103"/>
      <c r="G386" s="104">
        <v>1E-3</v>
      </c>
      <c r="H386" s="103"/>
    </row>
    <row r="387" spans="1:8" x14ac:dyDescent="0.25">
      <c r="A387" s="10" t="s">
        <v>1305</v>
      </c>
      <c r="B387" s="10" t="s">
        <v>638</v>
      </c>
      <c r="C387" s="11" t="s">
        <v>639</v>
      </c>
      <c r="D387" s="10" t="s">
        <v>158</v>
      </c>
      <c r="E387" s="102" t="s">
        <v>640</v>
      </c>
      <c r="F387" s="103"/>
      <c r="G387" s="104">
        <v>6.1</v>
      </c>
      <c r="H387" s="103"/>
    </row>
    <row r="388" spans="1:8" x14ac:dyDescent="0.25">
      <c r="A388" s="10" t="s">
        <v>1306</v>
      </c>
      <c r="B388" s="10" t="s">
        <v>643</v>
      </c>
      <c r="C388" s="11" t="s">
        <v>644</v>
      </c>
      <c r="D388" s="10" t="s">
        <v>225</v>
      </c>
      <c r="E388" s="102" t="s">
        <v>1301</v>
      </c>
      <c r="F388" s="103"/>
      <c r="G388" s="104">
        <v>1.22</v>
      </c>
      <c r="H388" s="103"/>
    </row>
    <row r="389" spans="1:8" x14ac:dyDescent="0.25">
      <c r="A389" s="10" t="s">
        <v>1307</v>
      </c>
      <c r="B389" s="10" t="s">
        <v>647</v>
      </c>
      <c r="C389" s="11" t="s">
        <v>648</v>
      </c>
      <c r="D389" s="10" t="s">
        <v>158</v>
      </c>
      <c r="E389" s="102" t="s">
        <v>11</v>
      </c>
      <c r="F389" s="103"/>
      <c r="G389" s="104">
        <v>1</v>
      </c>
      <c r="H389" s="103"/>
    </row>
    <row r="390" spans="1:8" ht="33.75" x14ac:dyDescent="0.25">
      <c r="A390" s="10" t="s">
        <v>1308</v>
      </c>
      <c r="B390" s="10" t="s">
        <v>702</v>
      </c>
      <c r="C390" s="11" t="s">
        <v>703</v>
      </c>
      <c r="D390" s="10" t="s">
        <v>168</v>
      </c>
      <c r="E390" s="102" t="s">
        <v>967</v>
      </c>
      <c r="F390" s="103"/>
      <c r="G390" s="104">
        <v>1.2E-2</v>
      </c>
      <c r="H390" s="103"/>
    </row>
    <row r="391" spans="1:8" x14ac:dyDescent="0.25">
      <c r="A391" s="8" t="s">
        <v>459</v>
      </c>
      <c r="B391" s="8"/>
      <c r="C391" s="9" t="s">
        <v>722</v>
      </c>
      <c r="D391" s="8" t="s">
        <v>158</v>
      </c>
      <c r="E391" s="98"/>
      <c r="F391" s="99"/>
      <c r="G391" s="100">
        <v>1</v>
      </c>
      <c r="H391" s="101"/>
    </row>
    <row r="392" spans="1:8" x14ac:dyDescent="0.25">
      <c r="A392" s="105" t="s">
        <v>1309</v>
      </c>
      <c r="B392" s="106"/>
      <c r="C392" s="106"/>
      <c r="D392" s="106"/>
      <c r="E392" s="106"/>
      <c r="F392" s="106"/>
      <c r="G392" s="106"/>
      <c r="H392" s="107"/>
    </row>
    <row r="393" spans="1:8" ht="21" x14ac:dyDescent="0.25">
      <c r="A393" s="8" t="s">
        <v>464</v>
      </c>
      <c r="B393" s="8" t="s">
        <v>1310</v>
      </c>
      <c r="C393" s="9" t="s">
        <v>1311</v>
      </c>
      <c r="D393" s="8" t="s">
        <v>1312</v>
      </c>
      <c r="E393" s="98"/>
      <c r="F393" s="99"/>
      <c r="G393" s="100">
        <v>1</v>
      </c>
      <c r="H393" s="101"/>
    </row>
    <row r="394" spans="1:8" x14ac:dyDescent="0.25">
      <c r="A394" s="10" t="s">
        <v>1313</v>
      </c>
      <c r="B394" s="10" t="s">
        <v>19</v>
      </c>
      <c r="C394" s="11" t="s">
        <v>20</v>
      </c>
      <c r="D394" s="10" t="s">
        <v>21</v>
      </c>
      <c r="E394" s="102" t="s">
        <v>1030</v>
      </c>
      <c r="F394" s="103"/>
      <c r="G394" s="104">
        <v>1.25</v>
      </c>
      <c r="H394" s="103"/>
    </row>
    <row r="395" spans="1:8" ht="21" x14ac:dyDescent="0.25">
      <c r="A395" s="8" t="s">
        <v>468</v>
      </c>
      <c r="B395" s="8"/>
      <c r="C395" s="9" t="s">
        <v>728</v>
      </c>
      <c r="D395" s="8" t="s">
        <v>158</v>
      </c>
      <c r="E395" s="98"/>
      <c r="F395" s="99"/>
      <c r="G395" s="100">
        <v>1</v>
      </c>
      <c r="H395" s="101"/>
    </row>
    <row r="396" spans="1:8" x14ac:dyDescent="0.25">
      <c r="A396" s="8" t="s">
        <v>473</v>
      </c>
      <c r="B396" s="8" t="s">
        <v>574</v>
      </c>
      <c r="C396" s="9" t="s">
        <v>575</v>
      </c>
      <c r="D396" s="8" t="s">
        <v>158</v>
      </c>
      <c r="E396" s="98"/>
      <c r="F396" s="99"/>
      <c r="G396" s="100">
        <v>1</v>
      </c>
      <c r="H396" s="101"/>
    </row>
    <row r="397" spans="1:8" x14ac:dyDescent="0.25">
      <c r="A397" s="105" t="s">
        <v>1314</v>
      </c>
      <c r="B397" s="106"/>
      <c r="C397" s="106"/>
      <c r="D397" s="106"/>
      <c r="E397" s="106"/>
      <c r="F397" s="106"/>
      <c r="G397" s="106"/>
      <c r="H397" s="107"/>
    </row>
    <row r="398" spans="1:8" ht="21" x14ac:dyDescent="0.25">
      <c r="A398" s="8" t="s">
        <v>477</v>
      </c>
      <c r="B398" s="8" t="s">
        <v>1315</v>
      </c>
      <c r="C398" s="9" t="s">
        <v>1316</v>
      </c>
      <c r="D398" s="8" t="s">
        <v>158</v>
      </c>
      <c r="E398" s="98"/>
      <c r="F398" s="99"/>
      <c r="G398" s="100">
        <v>2</v>
      </c>
      <c r="H398" s="101"/>
    </row>
    <row r="399" spans="1:8" x14ac:dyDescent="0.25">
      <c r="A399" s="10" t="s">
        <v>1317</v>
      </c>
      <c r="B399" s="10" t="s">
        <v>19</v>
      </c>
      <c r="C399" s="11" t="s">
        <v>20</v>
      </c>
      <c r="D399" s="10" t="s">
        <v>21</v>
      </c>
      <c r="E399" s="102" t="s">
        <v>1318</v>
      </c>
      <c r="F399" s="103"/>
      <c r="G399" s="104">
        <v>4.3600000000000003</v>
      </c>
      <c r="H399" s="103"/>
    </row>
    <row r="400" spans="1:8" x14ac:dyDescent="0.25">
      <c r="A400" s="10" t="s">
        <v>1319</v>
      </c>
      <c r="B400" s="10" t="s">
        <v>29</v>
      </c>
      <c r="C400" s="11" t="s">
        <v>30</v>
      </c>
      <c r="D400" s="10" t="s">
        <v>31</v>
      </c>
      <c r="E400" s="102" t="s">
        <v>740</v>
      </c>
      <c r="F400" s="103"/>
      <c r="G400" s="104">
        <v>0.02</v>
      </c>
      <c r="H400" s="103"/>
    </row>
    <row r="401" spans="1:8" ht="31.5" x14ac:dyDescent="0.25">
      <c r="A401" s="8" t="s">
        <v>481</v>
      </c>
      <c r="B401" s="8"/>
      <c r="C401" s="9" t="s">
        <v>707</v>
      </c>
      <c r="D401" s="8" t="s">
        <v>158</v>
      </c>
      <c r="E401" s="98"/>
      <c r="F401" s="99"/>
      <c r="G401" s="100">
        <v>1</v>
      </c>
      <c r="H401" s="101"/>
    </row>
    <row r="402" spans="1:8" ht="31.5" x14ac:dyDescent="0.25">
      <c r="A402" s="8" t="s">
        <v>486</v>
      </c>
      <c r="B402" s="8"/>
      <c r="C402" s="9" t="s">
        <v>711</v>
      </c>
      <c r="D402" s="8" t="s">
        <v>158</v>
      </c>
      <c r="E402" s="98"/>
      <c r="F402" s="99"/>
      <c r="G402" s="100">
        <v>1</v>
      </c>
      <c r="H402" s="101"/>
    </row>
    <row r="403" spans="1:8" ht="21" x14ac:dyDescent="0.25">
      <c r="A403" s="8" t="s">
        <v>491</v>
      </c>
      <c r="B403" s="8" t="s">
        <v>1320</v>
      </c>
      <c r="C403" s="9" t="s">
        <v>1321</v>
      </c>
      <c r="D403" s="8" t="s">
        <v>158</v>
      </c>
      <c r="E403" s="98"/>
      <c r="F403" s="99"/>
      <c r="G403" s="100">
        <v>1</v>
      </c>
      <c r="H403" s="101"/>
    </row>
    <row r="404" spans="1:8" x14ac:dyDescent="0.25">
      <c r="A404" s="10" t="s">
        <v>1322</v>
      </c>
      <c r="B404" s="10" t="s">
        <v>19</v>
      </c>
      <c r="C404" s="11" t="s">
        <v>20</v>
      </c>
      <c r="D404" s="10" t="s">
        <v>21</v>
      </c>
      <c r="E404" s="102" t="s">
        <v>305</v>
      </c>
      <c r="F404" s="103"/>
      <c r="G404" s="104">
        <v>36</v>
      </c>
      <c r="H404" s="103"/>
    </row>
    <row r="405" spans="1:8" ht="31.5" x14ac:dyDescent="0.25">
      <c r="A405" s="8" t="s">
        <v>496</v>
      </c>
      <c r="B405" s="8"/>
      <c r="C405" s="9" t="s">
        <v>709</v>
      </c>
      <c r="D405" s="8" t="s">
        <v>158</v>
      </c>
      <c r="E405" s="98"/>
      <c r="F405" s="99"/>
      <c r="G405" s="100">
        <v>1</v>
      </c>
      <c r="H405" s="101"/>
    </row>
    <row r="406" spans="1:8" ht="21" x14ac:dyDescent="0.25">
      <c r="A406" s="8" t="s">
        <v>500</v>
      </c>
      <c r="B406" s="8"/>
      <c r="C406" s="9" t="s">
        <v>712</v>
      </c>
      <c r="D406" s="8" t="s">
        <v>158</v>
      </c>
      <c r="E406" s="98"/>
      <c r="F406" s="99"/>
      <c r="G406" s="100">
        <v>1</v>
      </c>
      <c r="H406" s="101"/>
    </row>
    <row r="407" spans="1:8" ht="21" x14ac:dyDescent="0.25">
      <c r="A407" s="8" t="s">
        <v>504</v>
      </c>
      <c r="B407" s="8" t="s">
        <v>1323</v>
      </c>
      <c r="C407" s="9" t="s">
        <v>1324</v>
      </c>
      <c r="D407" s="8" t="s">
        <v>158</v>
      </c>
      <c r="E407" s="98"/>
      <c r="F407" s="99"/>
      <c r="G407" s="100">
        <v>1</v>
      </c>
      <c r="H407" s="101"/>
    </row>
    <row r="408" spans="1:8" x14ac:dyDescent="0.25">
      <c r="A408" s="10" t="s">
        <v>1325</v>
      </c>
      <c r="B408" s="10" t="s">
        <v>19</v>
      </c>
      <c r="C408" s="11" t="s">
        <v>20</v>
      </c>
      <c r="D408" s="10" t="s">
        <v>21</v>
      </c>
      <c r="E408" s="102" t="s">
        <v>15</v>
      </c>
      <c r="F408" s="103"/>
      <c r="G408" s="104">
        <v>5</v>
      </c>
      <c r="H408" s="103"/>
    </row>
    <row r="409" spans="1:8" ht="22.5" x14ac:dyDescent="0.25">
      <c r="A409" s="10" t="s">
        <v>1326</v>
      </c>
      <c r="B409" s="10" t="s">
        <v>656</v>
      </c>
      <c r="C409" s="11" t="s">
        <v>657</v>
      </c>
      <c r="D409" s="10" t="s">
        <v>168</v>
      </c>
      <c r="E409" s="102" t="s">
        <v>853</v>
      </c>
      <c r="F409" s="103"/>
      <c r="G409" s="104">
        <v>0.04</v>
      </c>
      <c r="H409" s="103"/>
    </row>
    <row r="410" spans="1:8" ht="33.75" x14ac:dyDescent="0.25">
      <c r="A410" s="10" t="s">
        <v>1327</v>
      </c>
      <c r="B410" s="10" t="s">
        <v>702</v>
      </c>
      <c r="C410" s="11" t="s">
        <v>703</v>
      </c>
      <c r="D410" s="10" t="s">
        <v>168</v>
      </c>
      <c r="E410" s="102" t="s">
        <v>1303</v>
      </c>
      <c r="F410" s="103"/>
      <c r="G410" s="104">
        <v>0.02</v>
      </c>
      <c r="H410" s="103"/>
    </row>
    <row r="411" spans="1:8" x14ac:dyDescent="0.25">
      <c r="A411" s="10" t="s">
        <v>1328</v>
      </c>
      <c r="B411" s="10" t="s">
        <v>738</v>
      </c>
      <c r="C411" s="11" t="s">
        <v>739</v>
      </c>
      <c r="D411" s="10" t="s">
        <v>567</v>
      </c>
      <c r="E411" s="102" t="s">
        <v>740</v>
      </c>
      <c r="F411" s="103"/>
      <c r="G411" s="104">
        <v>0.01</v>
      </c>
      <c r="H411" s="103"/>
    </row>
    <row r="412" spans="1:8" x14ac:dyDescent="0.25">
      <c r="A412" s="8" t="s">
        <v>508</v>
      </c>
      <c r="B412" s="8"/>
      <c r="C412" s="9" t="s">
        <v>714</v>
      </c>
      <c r="D412" s="8" t="s">
        <v>158</v>
      </c>
      <c r="E412" s="98"/>
      <c r="F412" s="99"/>
      <c r="G412" s="100">
        <v>1</v>
      </c>
      <c r="H412" s="101"/>
    </row>
    <row r="413" spans="1:8" x14ac:dyDescent="0.25">
      <c r="A413" s="8" t="s">
        <v>513</v>
      </c>
      <c r="B413" s="8"/>
      <c r="C413" s="9" t="s">
        <v>716</v>
      </c>
      <c r="D413" s="8" t="s">
        <v>158</v>
      </c>
      <c r="E413" s="98"/>
      <c r="F413" s="99"/>
      <c r="G413" s="100">
        <v>1</v>
      </c>
      <c r="H413" s="101"/>
    </row>
    <row r="414" spans="1:8" x14ac:dyDescent="0.25">
      <c r="A414" s="8" t="s">
        <v>517</v>
      </c>
      <c r="B414" s="8"/>
      <c r="C414" s="9" t="s">
        <v>718</v>
      </c>
      <c r="D414" s="8" t="s">
        <v>158</v>
      </c>
      <c r="E414" s="98"/>
      <c r="F414" s="99"/>
      <c r="G414" s="100">
        <v>1</v>
      </c>
      <c r="H414" s="101"/>
    </row>
    <row r="415" spans="1:8" ht="31.5" x14ac:dyDescent="0.25">
      <c r="A415" s="8" t="s">
        <v>521</v>
      </c>
      <c r="B415" s="8" t="s">
        <v>1329</v>
      </c>
      <c r="C415" s="9" t="s">
        <v>1330</v>
      </c>
      <c r="D415" s="8" t="s">
        <v>1131</v>
      </c>
      <c r="E415" s="98"/>
      <c r="F415" s="99"/>
      <c r="G415" s="100">
        <v>0.1492</v>
      </c>
      <c r="H415" s="101"/>
    </row>
    <row r="416" spans="1:8" x14ac:dyDescent="0.25">
      <c r="A416" s="10" t="s">
        <v>1331</v>
      </c>
      <c r="B416" s="10" t="s">
        <v>19</v>
      </c>
      <c r="C416" s="11" t="s">
        <v>20</v>
      </c>
      <c r="D416" s="10" t="s">
        <v>21</v>
      </c>
      <c r="E416" s="102" t="s">
        <v>273</v>
      </c>
      <c r="F416" s="103"/>
      <c r="G416" s="104">
        <f>E416*G$415</f>
        <v>4.3268000000000004</v>
      </c>
      <c r="H416" s="103"/>
    </row>
    <row r="417" spans="1:10" x14ac:dyDescent="0.25">
      <c r="A417" s="10" t="s">
        <v>1332</v>
      </c>
      <c r="B417" s="10" t="s">
        <v>49</v>
      </c>
      <c r="C417" s="11" t="s">
        <v>50</v>
      </c>
      <c r="D417" s="10" t="s">
        <v>31</v>
      </c>
      <c r="E417" s="102" t="s">
        <v>1333</v>
      </c>
      <c r="F417" s="103"/>
      <c r="G417" s="104">
        <f t="shared" ref="G417:G422" si="0">E417*G$415</f>
        <v>0.85939199999999993</v>
      </c>
      <c r="H417" s="103"/>
    </row>
    <row r="418" spans="1:10" x14ac:dyDescent="0.25">
      <c r="A418" s="10" t="s">
        <v>1334</v>
      </c>
      <c r="B418" s="10" t="s">
        <v>223</v>
      </c>
      <c r="C418" s="11" t="s">
        <v>224</v>
      </c>
      <c r="D418" s="10" t="s">
        <v>225</v>
      </c>
      <c r="E418" s="102" t="s">
        <v>135</v>
      </c>
      <c r="F418" s="103"/>
      <c r="G418" s="104">
        <f t="shared" si="0"/>
        <v>3.5808</v>
      </c>
      <c r="H418" s="103"/>
    </row>
    <row r="419" spans="1:10" x14ac:dyDescent="0.25">
      <c r="A419" s="10" t="s">
        <v>1335</v>
      </c>
      <c r="B419" s="10" t="s">
        <v>344</v>
      </c>
      <c r="C419" s="11" t="s">
        <v>345</v>
      </c>
      <c r="D419" s="10" t="s">
        <v>173</v>
      </c>
      <c r="E419" s="102" t="s">
        <v>1076</v>
      </c>
      <c r="F419" s="103"/>
      <c r="G419" s="104">
        <f t="shared" si="0"/>
        <v>1.7903999999999999E-4</v>
      </c>
      <c r="H419" s="103"/>
      <c r="J419" s="2">
        <f>СВОД!E21</f>
        <v>1.5791443001944572E-4</v>
      </c>
    </row>
    <row r="420" spans="1:10" x14ac:dyDescent="0.25">
      <c r="A420" s="10" t="s">
        <v>1336</v>
      </c>
      <c r="B420" s="10" t="s">
        <v>367</v>
      </c>
      <c r="C420" s="11" t="s">
        <v>368</v>
      </c>
      <c r="D420" s="10" t="s">
        <v>168</v>
      </c>
      <c r="E420" s="102" t="s">
        <v>1337</v>
      </c>
      <c r="F420" s="103"/>
      <c r="G420" s="104">
        <f t="shared" si="0"/>
        <v>0.15039359999999999</v>
      </c>
      <c r="H420" s="103"/>
    </row>
    <row r="421" spans="1:10" x14ac:dyDescent="0.25">
      <c r="A421" s="10" t="s">
        <v>1338</v>
      </c>
      <c r="B421" s="10" t="s">
        <v>623</v>
      </c>
      <c r="C421" s="11" t="s">
        <v>624</v>
      </c>
      <c r="D421" s="10" t="s">
        <v>225</v>
      </c>
      <c r="E421" s="102" t="s">
        <v>135</v>
      </c>
      <c r="F421" s="103"/>
      <c r="G421" s="104">
        <f t="shared" si="0"/>
        <v>3.5808</v>
      </c>
      <c r="H421" s="103"/>
    </row>
    <row r="422" spans="1:10" x14ac:dyDescent="0.25">
      <c r="A422" s="10" t="s">
        <v>1339</v>
      </c>
      <c r="B422" s="10" t="s">
        <v>677</v>
      </c>
      <c r="C422" s="11" t="s">
        <v>678</v>
      </c>
      <c r="D422" s="10" t="s">
        <v>168</v>
      </c>
      <c r="E422" s="102" t="s">
        <v>849</v>
      </c>
      <c r="F422" s="103"/>
      <c r="G422" s="104">
        <f t="shared" si="0"/>
        <v>1.7904E-2</v>
      </c>
      <c r="H422" s="103"/>
    </row>
    <row r="423" spans="1:10" x14ac:dyDescent="0.25">
      <c r="A423" s="8" t="s">
        <v>526</v>
      </c>
      <c r="B423" s="8" t="s">
        <v>626</v>
      </c>
      <c r="C423" s="9" t="s">
        <v>627</v>
      </c>
      <c r="D423" s="8" t="s">
        <v>163</v>
      </c>
      <c r="E423" s="98"/>
      <c r="F423" s="99"/>
      <c r="G423" s="100">
        <f>G415*100</f>
        <v>14.92</v>
      </c>
      <c r="H423" s="101"/>
    </row>
    <row r="424" spans="1:10" x14ac:dyDescent="0.25">
      <c r="A424" s="8" t="s">
        <v>531</v>
      </c>
      <c r="B424" s="8" t="s">
        <v>689</v>
      </c>
      <c r="C424" s="9" t="s">
        <v>690</v>
      </c>
      <c r="D424" s="8" t="s">
        <v>163</v>
      </c>
      <c r="E424" s="98"/>
      <c r="F424" s="99"/>
      <c r="G424" s="100">
        <f>G423</f>
        <v>14.92</v>
      </c>
      <c r="H424" s="101"/>
    </row>
    <row r="425" spans="1:10" x14ac:dyDescent="0.25">
      <c r="A425" s="8" t="s">
        <v>535</v>
      </c>
      <c r="B425" s="8" t="s">
        <v>505</v>
      </c>
      <c r="C425" s="9" t="s">
        <v>506</v>
      </c>
      <c r="D425" s="8" t="s">
        <v>158</v>
      </c>
      <c r="E425" s="98"/>
      <c r="F425" s="99"/>
      <c r="G425" s="100">
        <v>4</v>
      </c>
      <c r="H425" s="101"/>
    </row>
    <row r="426" spans="1:10" x14ac:dyDescent="0.25">
      <c r="A426" s="8" t="s">
        <v>540</v>
      </c>
      <c r="B426" s="8"/>
      <c r="C426" s="9" t="s">
        <v>720</v>
      </c>
      <c r="D426" s="8" t="s">
        <v>158</v>
      </c>
      <c r="E426" s="98"/>
      <c r="F426" s="99"/>
      <c r="G426" s="100">
        <v>1</v>
      </c>
      <c r="H426" s="101"/>
    </row>
    <row r="427" spans="1:10" x14ac:dyDescent="0.25">
      <c r="A427" s="8" t="s">
        <v>545</v>
      </c>
      <c r="B427" s="8"/>
      <c r="C427" s="9" t="s">
        <v>730</v>
      </c>
      <c r="D427" s="8" t="s">
        <v>158</v>
      </c>
      <c r="E427" s="98"/>
      <c r="F427" s="99"/>
      <c r="G427" s="100">
        <v>1</v>
      </c>
      <c r="H427" s="101"/>
    </row>
    <row r="429" spans="1:10" x14ac:dyDescent="0.25">
      <c r="A429" s="8" t="s">
        <v>550</v>
      </c>
      <c r="B429" s="8"/>
      <c r="C429" s="9" t="s">
        <v>732</v>
      </c>
      <c r="D429" s="8" t="s">
        <v>158</v>
      </c>
      <c r="E429" s="98"/>
      <c r="F429" s="99"/>
      <c r="G429" s="100">
        <v>1</v>
      </c>
      <c r="H429" s="101"/>
    </row>
    <row r="430" spans="1:10" x14ac:dyDescent="0.25">
      <c r="A430" s="8" t="s">
        <v>554</v>
      </c>
      <c r="B430" s="8"/>
      <c r="C430" s="9" t="s">
        <v>734</v>
      </c>
      <c r="D430" s="8" t="s">
        <v>158</v>
      </c>
      <c r="E430" s="98"/>
      <c r="F430" s="99"/>
      <c r="G430" s="100">
        <v>1</v>
      </c>
      <c r="H430" s="101"/>
    </row>
    <row r="431" spans="1:10" ht="21" x14ac:dyDescent="0.25">
      <c r="A431" s="8" t="s">
        <v>559</v>
      </c>
      <c r="B431" s="8"/>
      <c r="C431" s="9" t="s">
        <v>736</v>
      </c>
      <c r="D431" s="8" t="s">
        <v>737</v>
      </c>
      <c r="E431" s="98"/>
      <c r="F431" s="99"/>
      <c r="G431" s="100">
        <v>1</v>
      </c>
      <c r="H431" s="101"/>
    </row>
    <row r="432" spans="1:10" ht="21" x14ac:dyDescent="0.25">
      <c r="A432" s="8" t="s">
        <v>564</v>
      </c>
      <c r="B432" s="8" t="s">
        <v>1340</v>
      </c>
      <c r="C432" s="9" t="s">
        <v>1341</v>
      </c>
      <c r="D432" s="8" t="s">
        <v>1131</v>
      </c>
      <c r="E432" s="98"/>
      <c r="F432" s="99"/>
      <c r="G432" s="100">
        <v>0.09</v>
      </c>
      <c r="H432" s="101"/>
    </row>
    <row r="433" spans="1:8" x14ac:dyDescent="0.25">
      <c r="A433" s="10" t="s">
        <v>1342</v>
      </c>
      <c r="B433" s="10" t="s">
        <v>19</v>
      </c>
      <c r="C433" s="11" t="s">
        <v>20</v>
      </c>
      <c r="D433" s="10" t="s">
        <v>21</v>
      </c>
      <c r="E433" s="102" t="s">
        <v>1343</v>
      </c>
      <c r="F433" s="103"/>
      <c r="G433" s="104">
        <v>1.7289000000000001</v>
      </c>
      <c r="H433" s="103"/>
    </row>
    <row r="434" spans="1:8" x14ac:dyDescent="0.25">
      <c r="A434" s="10" t="s">
        <v>1344</v>
      </c>
      <c r="B434" s="10" t="s">
        <v>49</v>
      </c>
      <c r="C434" s="11" t="s">
        <v>50</v>
      </c>
      <c r="D434" s="10" t="s">
        <v>31</v>
      </c>
      <c r="E434" s="102" t="s">
        <v>1345</v>
      </c>
      <c r="F434" s="103"/>
      <c r="G434" s="104">
        <v>0.17910000000000001</v>
      </c>
      <c r="H434" s="103"/>
    </row>
    <row r="435" spans="1:8" x14ac:dyDescent="0.25">
      <c r="A435" s="10" t="s">
        <v>1346</v>
      </c>
      <c r="B435" s="10" t="s">
        <v>132</v>
      </c>
      <c r="C435" s="11" t="s">
        <v>133</v>
      </c>
      <c r="D435" s="10" t="s">
        <v>31</v>
      </c>
      <c r="E435" s="102" t="s">
        <v>951</v>
      </c>
      <c r="F435" s="103"/>
      <c r="G435" s="104">
        <v>1.9800000000000002E-2</v>
      </c>
      <c r="H435" s="103"/>
    </row>
    <row r="436" spans="1:8" x14ac:dyDescent="0.25">
      <c r="A436" s="10" t="s">
        <v>1347</v>
      </c>
      <c r="B436" s="10" t="s">
        <v>433</v>
      </c>
      <c r="C436" s="11" t="s">
        <v>434</v>
      </c>
      <c r="D436" s="10" t="s">
        <v>173</v>
      </c>
      <c r="E436" s="102" t="s">
        <v>977</v>
      </c>
      <c r="F436" s="103"/>
      <c r="G436" s="104">
        <v>1.3999999999999999E-4</v>
      </c>
      <c r="H436" s="103"/>
    </row>
    <row r="437" spans="1:8" x14ac:dyDescent="0.25">
      <c r="A437" s="10" t="s">
        <v>1348</v>
      </c>
      <c r="B437" s="10" t="s">
        <v>501</v>
      </c>
      <c r="C437" s="11" t="s">
        <v>502</v>
      </c>
      <c r="D437" s="10" t="s">
        <v>225</v>
      </c>
      <c r="E437" s="102" t="s">
        <v>277</v>
      </c>
      <c r="F437" s="103"/>
      <c r="G437" s="104">
        <v>2.7</v>
      </c>
      <c r="H437" s="103"/>
    </row>
    <row r="438" spans="1:8" x14ac:dyDescent="0.25">
      <c r="A438" s="10" t="s">
        <v>1349</v>
      </c>
      <c r="B438" s="10" t="s">
        <v>697</v>
      </c>
      <c r="C438" s="11" t="s">
        <v>698</v>
      </c>
      <c r="D438" s="10" t="s">
        <v>158</v>
      </c>
      <c r="E438" s="102" t="s">
        <v>11</v>
      </c>
      <c r="F438" s="103"/>
      <c r="G438" s="104">
        <v>0.09</v>
      </c>
      <c r="H438" s="103"/>
    </row>
    <row r="439" spans="1:8" x14ac:dyDescent="0.25">
      <c r="A439" s="8" t="s">
        <v>568</v>
      </c>
      <c r="B439" s="8" t="s">
        <v>613</v>
      </c>
      <c r="C439" s="9" t="s">
        <v>614</v>
      </c>
      <c r="D439" s="8" t="s">
        <v>163</v>
      </c>
      <c r="E439" s="98"/>
      <c r="F439" s="99"/>
      <c r="G439" s="100">
        <v>9</v>
      </c>
      <c r="H439" s="101"/>
    </row>
    <row r="440" spans="1:8" ht="21" x14ac:dyDescent="0.25">
      <c r="A440" s="8" t="s">
        <v>573</v>
      </c>
      <c r="B440" s="8" t="s">
        <v>1350</v>
      </c>
      <c r="C440" s="9" t="s">
        <v>1351</v>
      </c>
      <c r="D440" s="8" t="s">
        <v>1131</v>
      </c>
      <c r="E440" s="98"/>
      <c r="F440" s="99"/>
      <c r="G440" s="100">
        <f>G415</f>
        <v>0.1492</v>
      </c>
      <c r="H440" s="101"/>
    </row>
    <row r="441" spans="1:8" x14ac:dyDescent="0.25">
      <c r="A441" s="10" t="s">
        <v>1352</v>
      </c>
      <c r="B441" s="10" t="s">
        <v>19</v>
      </c>
      <c r="C441" s="11" t="s">
        <v>20</v>
      </c>
      <c r="D441" s="10" t="s">
        <v>21</v>
      </c>
      <c r="E441" s="102" t="s">
        <v>1353</v>
      </c>
      <c r="F441" s="103"/>
      <c r="G441" s="104">
        <f>E441*G440</f>
        <v>3.5509599999999999</v>
      </c>
      <c r="H441" s="103"/>
    </row>
    <row r="442" spans="1:8" x14ac:dyDescent="0.25">
      <c r="A442" s="10" t="s">
        <v>1354</v>
      </c>
      <c r="B442" s="10" t="s">
        <v>150</v>
      </c>
      <c r="C442" s="11" t="s">
        <v>151</v>
      </c>
      <c r="D442" s="10" t="s">
        <v>31</v>
      </c>
      <c r="E442" s="102" t="s">
        <v>1355</v>
      </c>
      <c r="F442" s="103"/>
      <c r="G442" s="104">
        <f>E442*G440</f>
        <v>0.72212799999999999</v>
      </c>
      <c r="H442" s="103"/>
    </row>
    <row r="443" spans="1:8" x14ac:dyDescent="0.25">
      <c r="A443" s="8" t="s">
        <v>577</v>
      </c>
      <c r="B443" s="8" t="s">
        <v>219</v>
      </c>
      <c r="C443" s="9" t="s">
        <v>220</v>
      </c>
      <c r="D443" s="8" t="s">
        <v>163</v>
      </c>
      <c r="E443" s="98"/>
      <c r="F443" s="99"/>
      <c r="G443" s="100">
        <f>G440*100</f>
        <v>14.92</v>
      </c>
      <c r="H443" s="101"/>
    </row>
    <row r="444" spans="1:8" x14ac:dyDescent="0.25">
      <c r="A444" s="105" t="s">
        <v>1356</v>
      </c>
      <c r="B444" s="106"/>
      <c r="C444" s="106"/>
      <c r="D444" s="106"/>
      <c r="E444" s="106"/>
      <c r="F444" s="106"/>
      <c r="G444" s="106"/>
      <c r="H444" s="107"/>
    </row>
    <row r="445" spans="1:8" ht="21" x14ac:dyDescent="0.25">
      <c r="A445" s="8" t="s">
        <v>581</v>
      </c>
      <c r="B445" s="8" t="s">
        <v>1357</v>
      </c>
      <c r="C445" s="9" t="s">
        <v>1358</v>
      </c>
      <c r="D445" s="8" t="s">
        <v>158</v>
      </c>
      <c r="E445" s="98"/>
      <c r="F445" s="99"/>
      <c r="G445" s="100">
        <v>2</v>
      </c>
      <c r="H445" s="101"/>
    </row>
    <row r="446" spans="1:8" x14ac:dyDescent="0.25">
      <c r="A446" s="10" t="s">
        <v>1359</v>
      </c>
      <c r="B446" s="10" t="s">
        <v>24</v>
      </c>
      <c r="C446" s="11" t="s">
        <v>25</v>
      </c>
      <c r="D446" s="10" t="s">
        <v>21</v>
      </c>
      <c r="E446" s="102" t="s">
        <v>1360</v>
      </c>
      <c r="F446" s="103"/>
      <c r="G446" s="104">
        <v>3.36</v>
      </c>
      <c r="H446" s="103"/>
    </row>
    <row r="447" spans="1:8" x14ac:dyDescent="0.25">
      <c r="A447" s="10" t="s">
        <v>1361</v>
      </c>
      <c r="B447" s="10" t="s">
        <v>49</v>
      </c>
      <c r="C447" s="11" t="s">
        <v>50</v>
      </c>
      <c r="D447" s="10" t="s">
        <v>31</v>
      </c>
      <c r="E447" s="102" t="s">
        <v>901</v>
      </c>
      <c r="F447" s="103"/>
      <c r="G447" s="104">
        <v>0.38</v>
      </c>
      <c r="H447" s="103"/>
    </row>
    <row r="448" spans="1:8" x14ac:dyDescent="0.25">
      <c r="A448" s="10" t="s">
        <v>1362</v>
      </c>
      <c r="B448" s="10" t="s">
        <v>166</v>
      </c>
      <c r="C448" s="11" t="s">
        <v>167</v>
      </c>
      <c r="D448" s="10" t="s">
        <v>168</v>
      </c>
      <c r="E448" s="102" t="s">
        <v>885</v>
      </c>
      <c r="F448" s="103"/>
      <c r="G448" s="104">
        <v>8.0000000000000004E-4</v>
      </c>
      <c r="H448" s="103"/>
    </row>
    <row r="449" spans="1:10" x14ac:dyDescent="0.25">
      <c r="A449" s="10" t="s">
        <v>1363</v>
      </c>
      <c r="B449" s="10" t="s">
        <v>223</v>
      </c>
      <c r="C449" s="11" t="s">
        <v>224</v>
      </c>
      <c r="D449" s="10" t="s">
        <v>225</v>
      </c>
      <c r="E449" s="102" t="s">
        <v>915</v>
      </c>
      <c r="F449" s="103"/>
      <c r="G449" s="104">
        <v>0.6</v>
      </c>
      <c r="H449" s="103"/>
    </row>
    <row r="450" spans="1:10" x14ac:dyDescent="0.25">
      <c r="A450" s="10" t="s">
        <v>1364</v>
      </c>
      <c r="B450" s="10" t="s">
        <v>344</v>
      </c>
      <c r="C450" s="11" t="s">
        <v>345</v>
      </c>
      <c r="D450" s="10" t="s">
        <v>173</v>
      </c>
      <c r="E450" s="102" t="s">
        <v>1168</v>
      </c>
      <c r="F450" s="103"/>
      <c r="G450" s="104">
        <v>4.0000000000000003E-5</v>
      </c>
      <c r="H450" s="103"/>
    </row>
    <row r="451" spans="1:10" ht="22.5" x14ac:dyDescent="0.25">
      <c r="A451" s="10" t="s">
        <v>1365</v>
      </c>
      <c r="B451" s="10" t="s">
        <v>656</v>
      </c>
      <c r="C451" s="11" t="s">
        <v>657</v>
      </c>
      <c r="D451" s="10" t="s">
        <v>168</v>
      </c>
      <c r="E451" s="102" t="s">
        <v>881</v>
      </c>
      <c r="F451" s="103"/>
      <c r="G451" s="104">
        <v>8.0000000000000002E-3</v>
      </c>
      <c r="H451" s="103"/>
    </row>
    <row r="452" spans="1:10" x14ac:dyDescent="0.25">
      <c r="A452" s="8" t="s">
        <v>585</v>
      </c>
      <c r="B452" s="8"/>
      <c r="C452" s="9" t="s">
        <v>724</v>
      </c>
      <c r="D452" s="8" t="s">
        <v>158</v>
      </c>
      <c r="E452" s="98"/>
      <c r="F452" s="99"/>
      <c r="G452" s="100">
        <v>2</v>
      </c>
      <c r="H452" s="101"/>
    </row>
    <row r="453" spans="1:10" x14ac:dyDescent="0.25">
      <c r="A453" s="105" t="s">
        <v>1366</v>
      </c>
      <c r="B453" s="106"/>
      <c r="C453" s="106"/>
      <c r="D453" s="106"/>
      <c r="E453" s="106"/>
      <c r="F453" s="106"/>
      <c r="G453" s="106"/>
      <c r="H453" s="107"/>
    </row>
    <row r="454" spans="1:10" ht="31.5" x14ac:dyDescent="0.25">
      <c r="A454" s="8" t="s">
        <v>590</v>
      </c>
      <c r="B454" s="8" t="s">
        <v>1329</v>
      </c>
      <c r="C454" s="9" t="s">
        <v>1330</v>
      </c>
      <c r="D454" s="8" t="s">
        <v>1131</v>
      </c>
      <c r="E454" s="98"/>
      <c r="F454" s="99"/>
      <c r="G454" s="100">
        <v>0.14925550000000001</v>
      </c>
      <c r="H454" s="108"/>
      <c r="J454" s="2">
        <f>J419</f>
        <v>1.5791443001944572E-4</v>
      </c>
    </row>
    <row r="455" spans="1:10" x14ac:dyDescent="0.25">
      <c r="A455" s="10" t="s">
        <v>1367</v>
      </c>
      <c r="B455" s="10" t="s">
        <v>19</v>
      </c>
      <c r="C455" s="11" t="s">
        <v>20</v>
      </c>
      <c r="D455" s="10" t="s">
        <v>21</v>
      </c>
      <c r="E455" s="102" t="s">
        <v>273</v>
      </c>
      <c r="F455" s="103"/>
      <c r="G455" s="104">
        <f>E455*G$454</f>
        <v>4.3284095000000002</v>
      </c>
      <c r="H455" s="103"/>
    </row>
    <row r="456" spans="1:10" x14ac:dyDescent="0.25">
      <c r="A456" s="10" t="s">
        <v>1368</v>
      </c>
      <c r="B456" s="10" t="s">
        <v>49</v>
      </c>
      <c r="C456" s="11" t="s">
        <v>50</v>
      </c>
      <c r="D456" s="10" t="s">
        <v>31</v>
      </c>
      <c r="E456" s="102" t="s">
        <v>1333</v>
      </c>
      <c r="F456" s="103"/>
      <c r="G456" s="104">
        <f t="shared" ref="G456:G461" si="1">E456*G$454</f>
        <v>0.85971168000000009</v>
      </c>
      <c r="H456" s="103"/>
    </row>
    <row r="457" spans="1:10" x14ac:dyDescent="0.25">
      <c r="A457" s="10" t="s">
        <v>1369</v>
      </c>
      <c r="B457" s="10" t="s">
        <v>223</v>
      </c>
      <c r="C457" s="11" t="s">
        <v>224</v>
      </c>
      <c r="D457" s="10" t="s">
        <v>225</v>
      </c>
      <c r="E457" s="102" t="s">
        <v>135</v>
      </c>
      <c r="F457" s="103"/>
      <c r="G457" s="104">
        <f t="shared" si="1"/>
        <v>3.5821320000000005</v>
      </c>
      <c r="H457" s="103"/>
    </row>
    <row r="458" spans="1:10" x14ac:dyDescent="0.25">
      <c r="A458" s="10" t="s">
        <v>1370</v>
      </c>
      <c r="B458" s="10" t="s">
        <v>344</v>
      </c>
      <c r="C458" s="11" t="s">
        <v>345</v>
      </c>
      <c r="D458" s="10" t="s">
        <v>173</v>
      </c>
      <c r="E458" s="102" t="s">
        <v>1076</v>
      </c>
      <c r="F458" s="103"/>
      <c r="G458" s="104">
        <f t="shared" si="1"/>
        <v>1.7910659999999999E-4</v>
      </c>
      <c r="H458" s="103"/>
    </row>
    <row r="459" spans="1:10" x14ac:dyDescent="0.25">
      <c r="A459" s="10" t="s">
        <v>1371</v>
      </c>
      <c r="B459" s="10" t="s">
        <v>367</v>
      </c>
      <c r="C459" s="11" t="s">
        <v>368</v>
      </c>
      <c r="D459" s="10" t="s">
        <v>168</v>
      </c>
      <c r="E459" s="102" t="s">
        <v>1337</v>
      </c>
      <c r="F459" s="103"/>
      <c r="G459" s="104">
        <f t="shared" si="1"/>
        <v>0.15044954400000002</v>
      </c>
      <c r="H459" s="103"/>
    </row>
    <row r="460" spans="1:10" x14ac:dyDescent="0.25">
      <c r="A460" s="10" t="s">
        <v>1372</v>
      </c>
      <c r="B460" s="10" t="s">
        <v>623</v>
      </c>
      <c r="C460" s="11" t="s">
        <v>624</v>
      </c>
      <c r="D460" s="10" t="s">
        <v>225</v>
      </c>
      <c r="E460" s="102" t="s">
        <v>135</v>
      </c>
      <c r="F460" s="103"/>
      <c r="G460" s="104">
        <f t="shared" si="1"/>
        <v>3.5821320000000005</v>
      </c>
      <c r="H460" s="103"/>
    </row>
    <row r="461" spans="1:10" x14ac:dyDescent="0.25">
      <c r="A461" s="10" t="s">
        <v>1373</v>
      </c>
      <c r="B461" s="10" t="s">
        <v>677</v>
      </c>
      <c r="C461" s="11" t="s">
        <v>678</v>
      </c>
      <c r="D461" s="10" t="s">
        <v>168</v>
      </c>
      <c r="E461" s="102" t="s">
        <v>849</v>
      </c>
      <c r="F461" s="103"/>
      <c r="G461" s="104">
        <f t="shared" si="1"/>
        <v>1.7910660000000002E-2</v>
      </c>
      <c r="H461" s="103"/>
    </row>
    <row r="462" spans="1:10" x14ac:dyDescent="0.25">
      <c r="A462" s="8" t="s">
        <v>595</v>
      </c>
      <c r="B462" s="8" t="s">
        <v>617</v>
      </c>
      <c r="C462" s="9" t="s">
        <v>618</v>
      </c>
      <c r="D462" s="8" t="s">
        <v>163</v>
      </c>
      <c r="E462" s="98"/>
      <c r="F462" s="99"/>
      <c r="G462" s="100">
        <f>G454*100</f>
        <v>14.925550000000001</v>
      </c>
      <c r="H462" s="101"/>
    </row>
    <row r="464" spans="1:10" x14ac:dyDescent="0.25">
      <c r="A464" s="96" t="s">
        <v>1377</v>
      </c>
      <c r="B464" s="96"/>
      <c r="C464" s="96"/>
      <c r="D464" s="96"/>
      <c r="E464" s="96"/>
      <c r="F464" s="96"/>
      <c r="G464" s="96"/>
      <c r="H464" s="96"/>
    </row>
    <row r="465" spans="1:8" x14ac:dyDescent="0.25">
      <c r="A465" s="97" t="s">
        <v>1374</v>
      </c>
      <c r="B465" s="97"/>
      <c r="C465" s="97"/>
      <c r="D465" s="97"/>
      <c r="E465" s="97"/>
      <c r="F465" s="97"/>
      <c r="G465" s="97"/>
      <c r="H465" s="97"/>
    </row>
    <row r="467" spans="1:8" x14ac:dyDescent="0.25">
      <c r="A467" s="96" t="s">
        <v>741</v>
      </c>
      <c r="B467" s="96"/>
      <c r="C467" s="96"/>
      <c r="D467" s="96"/>
      <c r="E467" s="96"/>
      <c r="F467" s="96"/>
      <c r="G467" s="96"/>
      <c r="H467" s="96"/>
    </row>
    <row r="469" spans="1:8" x14ac:dyDescent="0.25">
      <c r="A469" s="97" t="s">
        <v>1375</v>
      </c>
      <c r="B469" s="97"/>
      <c r="C469" s="97"/>
      <c r="D469" s="97"/>
      <c r="E469" s="97"/>
      <c r="F469" s="97"/>
      <c r="G469" s="97"/>
      <c r="H469" s="97"/>
    </row>
  </sheetData>
  <mergeCells count="884">
    <mergeCell ref="A1:H1"/>
    <mergeCell ref="A3:H3"/>
    <mergeCell ref="A5:H5"/>
    <mergeCell ref="A7:H7"/>
    <mergeCell ref="E12:F12"/>
    <mergeCell ref="G12:H12"/>
    <mergeCell ref="A13:H13"/>
    <mergeCell ref="E14:F14"/>
    <mergeCell ref="G14:H14"/>
    <mergeCell ref="E15:F15"/>
    <mergeCell ref="G15:H15"/>
    <mergeCell ref="A8:H8"/>
    <mergeCell ref="A10:A11"/>
    <mergeCell ref="B10:B11"/>
    <mergeCell ref="C10:C11"/>
    <mergeCell ref="D10:D11"/>
    <mergeCell ref="E10:H10"/>
    <mergeCell ref="E11:F11"/>
    <mergeCell ref="G11:H11"/>
    <mergeCell ref="E19:F19"/>
    <mergeCell ref="G19:H19"/>
    <mergeCell ref="E20:F20"/>
    <mergeCell ref="G20:H20"/>
    <mergeCell ref="E21:F21"/>
    <mergeCell ref="G21:H21"/>
    <mergeCell ref="E16:F16"/>
    <mergeCell ref="G16:H16"/>
    <mergeCell ref="E17:F17"/>
    <mergeCell ref="G17:H17"/>
    <mergeCell ref="E18:F18"/>
    <mergeCell ref="G18:H18"/>
    <mergeCell ref="E25:F25"/>
    <mergeCell ref="G25:H25"/>
    <mergeCell ref="E26:F26"/>
    <mergeCell ref="G26:H26"/>
    <mergeCell ref="E27:F27"/>
    <mergeCell ref="G27:H27"/>
    <mergeCell ref="E22:F22"/>
    <mergeCell ref="G22:H22"/>
    <mergeCell ref="E23:F23"/>
    <mergeCell ref="G23:H23"/>
    <mergeCell ref="E24:F24"/>
    <mergeCell ref="G24:H24"/>
    <mergeCell ref="E31:F31"/>
    <mergeCell ref="G31:H31"/>
    <mergeCell ref="E32:F32"/>
    <mergeCell ref="G32:H32"/>
    <mergeCell ref="E33:F33"/>
    <mergeCell ref="G33:H33"/>
    <mergeCell ref="E28:F28"/>
    <mergeCell ref="G28:H28"/>
    <mergeCell ref="E29:F29"/>
    <mergeCell ref="G29:H29"/>
    <mergeCell ref="E30:F30"/>
    <mergeCell ref="G30:H30"/>
    <mergeCell ref="E37:F37"/>
    <mergeCell ref="G37:H37"/>
    <mergeCell ref="A38:H38"/>
    <mergeCell ref="E39:F39"/>
    <mergeCell ref="G39:H39"/>
    <mergeCell ref="E40:F40"/>
    <mergeCell ref="G40:H40"/>
    <mergeCell ref="E34:F34"/>
    <mergeCell ref="G34:H34"/>
    <mergeCell ref="E35:F35"/>
    <mergeCell ref="G35:H35"/>
    <mergeCell ref="E36:F36"/>
    <mergeCell ref="G36:H36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51:F51"/>
    <mergeCell ref="G51:H51"/>
    <mergeCell ref="E52:F52"/>
    <mergeCell ref="G52:H52"/>
    <mergeCell ref="E53:F53"/>
    <mergeCell ref="G53:H53"/>
    <mergeCell ref="E48:F48"/>
    <mergeCell ref="G48:H48"/>
    <mergeCell ref="E49:F49"/>
    <mergeCell ref="G49:H49"/>
    <mergeCell ref="E50:F50"/>
    <mergeCell ref="G50:H50"/>
    <mergeCell ref="E57:F57"/>
    <mergeCell ref="G57:H57"/>
    <mergeCell ref="E58:F58"/>
    <mergeCell ref="G58:H58"/>
    <mergeCell ref="E59:F59"/>
    <mergeCell ref="G59:H59"/>
    <mergeCell ref="E54:F54"/>
    <mergeCell ref="G54:H54"/>
    <mergeCell ref="E55:F55"/>
    <mergeCell ref="G55:H55"/>
    <mergeCell ref="E56:F56"/>
    <mergeCell ref="G56:H56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75:F75"/>
    <mergeCell ref="G75:H75"/>
    <mergeCell ref="E76:F76"/>
    <mergeCell ref="G76:H76"/>
    <mergeCell ref="A77:H77"/>
    <mergeCell ref="E78:F78"/>
    <mergeCell ref="G78:H78"/>
    <mergeCell ref="E72:F72"/>
    <mergeCell ref="G72:H72"/>
    <mergeCell ref="E73:F73"/>
    <mergeCell ref="G73:H73"/>
    <mergeCell ref="E74:F74"/>
    <mergeCell ref="G74:H74"/>
    <mergeCell ref="E82:F82"/>
    <mergeCell ref="G82:H82"/>
    <mergeCell ref="E84:F84"/>
    <mergeCell ref="G84:H84"/>
    <mergeCell ref="E85:F85"/>
    <mergeCell ref="G85:H85"/>
    <mergeCell ref="E79:F79"/>
    <mergeCell ref="G79:H79"/>
    <mergeCell ref="E80:F80"/>
    <mergeCell ref="G80:H80"/>
    <mergeCell ref="E81:F81"/>
    <mergeCell ref="G81:H81"/>
    <mergeCell ref="E89:F89"/>
    <mergeCell ref="G89:H89"/>
    <mergeCell ref="E90:F90"/>
    <mergeCell ref="G90:H90"/>
    <mergeCell ref="E91:F91"/>
    <mergeCell ref="G91:H91"/>
    <mergeCell ref="E86:F86"/>
    <mergeCell ref="G86:H86"/>
    <mergeCell ref="E87:F87"/>
    <mergeCell ref="G87:H87"/>
    <mergeCell ref="E88:F88"/>
    <mergeCell ref="G88:H88"/>
    <mergeCell ref="E95:F95"/>
    <mergeCell ref="G95:H95"/>
    <mergeCell ref="E96:F96"/>
    <mergeCell ref="G96:H96"/>
    <mergeCell ref="E97:F97"/>
    <mergeCell ref="G97:H97"/>
    <mergeCell ref="E92:F92"/>
    <mergeCell ref="G92:H92"/>
    <mergeCell ref="E93:F93"/>
    <mergeCell ref="G93:H93"/>
    <mergeCell ref="E94:F94"/>
    <mergeCell ref="G94:H94"/>
    <mergeCell ref="E101:F101"/>
    <mergeCell ref="G101:H101"/>
    <mergeCell ref="E102:F102"/>
    <mergeCell ref="G102:H102"/>
    <mergeCell ref="E103:F103"/>
    <mergeCell ref="G103:H103"/>
    <mergeCell ref="E98:F98"/>
    <mergeCell ref="G98:H98"/>
    <mergeCell ref="E99:F99"/>
    <mergeCell ref="G99:H99"/>
    <mergeCell ref="E100:F100"/>
    <mergeCell ref="G100:H100"/>
    <mergeCell ref="E107:F107"/>
    <mergeCell ref="G107:H107"/>
    <mergeCell ref="E108:F108"/>
    <mergeCell ref="G108:H108"/>
    <mergeCell ref="E109:F109"/>
    <mergeCell ref="G109:H109"/>
    <mergeCell ref="E104:F104"/>
    <mergeCell ref="G104:H104"/>
    <mergeCell ref="E105:F105"/>
    <mergeCell ref="G105:H105"/>
    <mergeCell ref="E106:F106"/>
    <mergeCell ref="G106:H106"/>
    <mergeCell ref="E113:F113"/>
    <mergeCell ref="G113:H113"/>
    <mergeCell ref="E114:F114"/>
    <mergeCell ref="G114:H114"/>
    <mergeCell ref="E115:F115"/>
    <mergeCell ref="G115:H115"/>
    <mergeCell ref="E110:F110"/>
    <mergeCell ref="G110:H110"/>
    <mergeCell ref="E111:F111"/>
    <mergeCell ref="G111:H111"/>
    <mergeCell ref="E112:F112"/>
    <mergeCell ref="G112:H112"/>
    <mergeCell ref="E119:F119"/>
    <mergeCell ref="G119:H119"/>
    <mergeCell ref="E120:F120"/>
    <mergeCell ref="G120:H120"/>
    <mergeCell ref="E121:F121"/>
    <mergeCell ref="G121:H121"/>
    <mergeCell ref="E116:F116"/>
    <mergeCell ref="G116:H116"/>
    <mergeCell ref="E117:F117"/>
    <mergeCell ref="G117:H117"/>
    <mergeCell ref="E118:F118"/>
    <mergeCell ref="G118:H118"/>
    <mergeCell ref="E125:F125"/>
    <mergeCell ref="G125:H125"/>
    <mergeCell ref="E127:F127"/>
    <mergeCell ref="G127:H127"/>
    <mergeCell ref="E128:F128"/>
    <mergeCell ref="G128:H128"/>
    <mergeCell ref="E122:F122"/>
    <mergeCell ref="G122:H122"/>
    <mergeCell ref="E123:F123"/>
    <mergeCell ref="G123:H123"/>
    <mergeCell ref="E124:F124"/>
    <mergeCell ref="G124:H124"/>
    <mergeCell ref="E132:F132"/>
    <mergeCell ref="G132:H132"/>
    <mergeCell ref="E133:F133"/>
    <mergeCell ref="G133:H133"/>
    <mergeCell ref="E134:F134"/>
    <mergeCell ref="G134:H134"/>
    <mergeCell ref="E129:F129"/>
    <mergeCell ref="G129:H129"/>
    <mergeCell ref="E130:F130"/>
    <mergeCell ref="G130:H130"/>
    <mergeCell ref="E131:F131"/>
    <mergeCell ref="G131:H131"/>
    <mergeCell ref="E138:F138"/>
    <mergeCell ref="G138:H138"/>
    <mergeCell ref="E139:F139"/>
    <mergeCell ref="G139:H139"/>
    <mergeCell ref="E140:F140"/>
    <mergeCell ref="G140:H140"/>
    <mergeCell ref="E135:F135"/>
    <mergeCell ref="G135:H135"/>
    <mergeCell ref="E136:F136"/>
    <mergeCell ref="G136:H136"/>
    <mergeCell ref="E137:F137"/>
    <mergeCell ref="G137:H137"/>
    <mergeCell ref="E144:F144"/>
    <mergeCell ref="G144:H144"/>
    <mergeCell ref="E145:F145"/>
    <mergeCell ref="G145:H145"/>
    <mergeCell ref="E146:F146"/>
    <mergeCell ref="G146:H146"/>
    <mergeCell ref="E141:F141"/>
    <mergeCell ref="G141:H141"/>
    <mergeCell ref="E142:F142"/>
    <mergeCell ref="G142:H142"/>
    <mergeCell ref="E143:F143"/>
    <mergeCell ref="G143:H143"/>
    <mergeCell ref="E150:F150"/>
    <mergeCell ref="G150:H150"/>
    <mergeCell ref="E151:F151"/>
    <mergeCell ref="G151:H151"/>
    <mergeCell ref="E152:F152"/>
    <mergeCell ref="G152:H152"/>
    <mergeCell ref="E147:F147"/>
    <mergeCell ref="G147:H147"/>
    <mergeCell ref="E148:F148"/>
    <mergeCell ref="G148:H148"/>
    <mergeCell ref="E149:F149"/>
    <mergeCell ref="G149:H149"/>
    <mergeCell ref="E156:F156"/>
    <mergeCell ref="G156:H156"/>
    <mergeCell ref="E157:F157"/>
    <mergeCell ref="G157:H157"/>
    <mergeCell ref="E158:F158"/>
    <mergeCell ref="G158:H158"/>
    <mergeCell ref="E153:F153"/>
    <mergeCell ref="G153:H153"/>
    <mergeCell ref="E154:F154"/>
    <mergeCell ref="G154:H154"/>
    <mergeCell ref="E155:F155"/>
    <mergeCell ref="G155:H155"/>
    <mergeCell ref="E162:F162"/>
    <mergeCell ref="G162:H162"/>
    <mergeCell ref="E163:F163"/>
    <mergeCell ref="G163:H163"/>
    <mergeCell ref="E164:F164"/>
    <mergeCell ref="G164:H164"/>
    <mergeCell ref="E159:F159"/>
    <mergeCell ref="G159:H159"/>
    <mergeCell ref="E160:F160"/>
    <mergeCell ref="G160:H160"/>
    <mergeCell ref="E161:F161"/>
    <mergeCell ref="G161:H161"/>
    <mergeCell ref="E169:F169"/>
    <mergeCell ref="G169:H169"/>
    <mergeCell ref="E170:F170"/>
    <mergeCell ref="G170:H170"/>
    <mergeCell ref="E171:F171"/>
    <mergeCell ref="G171:H171"/>
    <mergeCell ref="E165:F165"/>
    <mergeCell ref="G165:H165"/>
    <mergeCell ref="E166:F166"/>
    <mergeCell ref="G166:H166"/>
    <mergeCell ref="E168:F168"/>
    <mergeCell ref="G168:H168"/>
    <mergeCell ref="E175:F175"/>
    <mergeCell ref="G175:H175"/>
    <mergeCell ref="E176:F176"/>
    <mergeCell ref="G176:H176"/>
    <mergeCell ref="E177:F177"/>
    <mergeCell ref="G177:H177"/>
    <mergeCell ref="E172:F172"/>
    <mergeCell ref="G172:H172"/>
    <mergeCell ref="E173:F173"/>
    <mergeCell ref="G173:H173"/>
    <mergeCell ref="E174:F174"/>
    <mergeCell ref="G174:H174"/>
    <mergeCell ref="E181:F181"/>
    <mergeCell ref="G181:H181"/>
    <mergeCell ref="E182:F182"/>
    <mergeCell ref="G182:H182"/>
    <mergeCell ref="E183:F183"/>
    <mergeCell ref="G183:H183"/>
    <mergeCell ref="E178:F178"/>
    <mergeCell ref="G178:H178"/>
    <mergeCell ref="E179:F179"/>
    <mergeCell ref="G179:H179"/>
    <mergeCell ref="E180:F180"/>
    <mergeCell ref="G180:H180"/>
    <mergeCell ref="E187:F187"/>
    <mergeCell ref="G187:H187"/>
    <mergeCell ref="E188:F188"/>
    <mergeCell ref="G188:H188"/>
    <mergeCell ref="E189:F189"/>
    <mergeCell ref="G189:H189"/>
    <mergeCell ref="E184:F184"/>
    <mergeCell ref="G184:H184"/>
    <mergeCell ref="E185:F185"/>
    <mergeCell ref="G185:H185"/>
    <mergeCell ref="E186:F186"/>
    <mergeCell ref="G186:H186"/>
    <mergeCell ref="E193:F193"/>
    <mergeCell ref="G193:H193"/>
    <mergeCell ref="E194:F194"/>
    <mergeCell ref="G194:H194"/>
    <mergeCell ref="E195:F195"/>
    <mergeCell ref="G195:H195"/>
    <mergeCell ref="E190:F190"/>
    <mergeCell ref="G190:H190"/>
    <mergeCell ref="E191:F191"/>
    <mergeCell ref="G191:H191"/>
    <mergeCell ref="E192:F192"/>
    <mergeCell ref="G192:H192"/>
    <mergeCell ref="E199:F199"/>
    <mergeCell ref="G199:H199"/>
    <mergeCell ref="E200:F200"/>
    <mergeCell ref="G200:H200"/>
    <mergeCell ref="E201:F201"/>
    <mergeCell ref="G201:H201"/>
    <mergeCell ref="E196:F196"/>
    <mergeCell ref="G196:H196"/>
    <mergeCell ref="E197:F197"/>
    <mergeCell ref="G197:H197"/>
    <mergeCell ref="E198:F198"/>
    <mergeCell ref="G198:H198"/>
    <mergeCell ref="E205:F205"/>
    <mergeCell ref="G205:H205"/>
    <mergeCell ref="E206:F206"/>
    <mergeCell ref="G206:H206"/>
    <mergeCell ref="E207:F207"/>
    <mergeCell ref="G207:H207"/>
    <mergeCell ref="E202:F202"/>
    <mergeCell ref="G202:H202"/>
    <mergeCell ref="E203:F203"/>
    <mergeCell ref="G203:H203"/>
    <mergeCell ref="E204:F204"/>
    <mergeCell ref="G204:H204"/>
    <mergeCell ref="E213:F213"/>
    <mergeCell ref="G213:H213"/>
    <mergeCell ref="E214:F214"/>
    <mergeCell ref="G214:H214"/>
    <mergeCell ref="E215:F215"/>
    <mergeCell ref="G215:H215"/>
    <mergeCell ref="A209:H209"/>
    <mergeCell ref="E210:F210"/>
    <mergeCell ref="G210:H210"/>
    <mergeCell ref="E211:F211"/>
    <mergeCell ref="G211:H211"/>
    <mergeCell ref="E212:F212"/>
    <mergeCell ref="G212:H212"/>
    <mergeCell ref="E219:F219"/>
    <mergeCell ref="G219:H219"/>
    <mergeCell ref="E220:F220"/>
    <mergeCell ref="G220:H220"/>
    <mergeCell ref="E221:F221"/>
    <mergeCell ref="G221:H221"/>
    <mergeCell ref="E216:F216"/>
    <mergeCell ref="G216:H216"/>
    <mergeCell ref="E217:F217"/>
    <mergeCell ref="G217:H217"/>
    <mergeCell ref="E218:F218"/>
    <mergeCell ref="G218:H218"/>
    <mergeCell ref="E226:F226"/>
    <mergeCell ref="G226:H226"/>
    <mergeCell ref="E227:F227"/>
    <mergeCell ref="G227:H227"/>
    <mergeCell ref="E228:F228"/>
    <mergeCell ref="G228:H228"/>
    <mergeCell ref="A222:H222"/>
    <mergeCell ref="E223:F223"/>
    <mergeCell ref="G223:H223"/>
    <mergeCell ref="E224:F224"/>
    <mergeCell ref="G224:H224"/>
    <mergeCell ref="E225:F225"/>
    <mergeCell ref="G225:H225"/>
    <mergeCell ref="E232:F232"/>
    <mergeCell ref="G232:H232"/>
    <mergeCell ref="E233:F233"/>
    <mergeCell ref="G233:H233"/>
    <mergeCell ref="E234:F234"/>
    <mergeCell ref="G234:H234"/>
    <mergeCell ref="E229:F229"/>
    <mergeCell ref="G229:H229"/>
    <mergeCell ref="E230:F230"/>
    <mergeCell ref="G230:H230"/>
    <mergeCell ref="E231:F231"/>
    <mergeCell ref="G231:H231"/>
    <mergeCell ref="E238:F238"/>
    <mergeCell ref="G238:H238"/>
    <mergeCell ref="E239:F239"/>
    <mergeCell ref="G239:H239"/>
    <mergeCell ref="E240:F240"/>
    <mergeCell ref="G240:H240"/>
    <mergeCell ref="E235:F235"/>
    <mergeCell ref="G235:H235"/>
    <mergeCell ref="E236:F236"/>
    <mergeCell ref="G236:H236"/>
    <mergeCell ref="E237:F237"/>
    <mergeCell ref="G237:H237"/>
    <mergeCell ref="E244:F244"/>
    <mergeCell ref="G244:H244"/>
    <mergeCell ref="E245:F245"/>
    <mergeCell ref="G245:H245"/>
    <mergeCell ref="E246:F246"/>
    <mergeCell ref="G246:H246"/>
    <mergeCell ref="E241:F241"/>
    <mergeCell ref="G241:H241"/>
    <mergeCell ref="E242:F242"/>
    <mergeCell ref="G242:H242"/>
    <mergeCell ref="E243:F243"/>
    <mergeCell ref="G243:H243"/>
    <mergeCell ref="E250:F250"/>
    <mergeCell ref="G250:H250"/>
    <mergeCell ref="E251:F251"/>
    <mergeCell ref="G251:H251"/>
    <mergeCell ref="E252:F252"/>
    <mergeCell ref="G252:H252"/>
    <mergeCell ref="E247:F247"/>
    <mergeCell ref="G247:H247"/>
    <mergeCell ref="E248:F248"/>
    <mergeCell ref="G248:H248"/>
    <mergeCell ref="E249:F249"/>
    <mergeCell ref="G249:H249"/>
    <mergeCell ref="E258:F258"/>
    <mergeCell ref="G258:H258"/>
    <mergeCell ref="E259:F259"/>
    <mergeCell ref="G259:H259"/>
    <mergeCell ref="E260:F260"/>
    <mergeCell ref="G260:H260"/>
    <mergeCell ref="E253:F253"/>
    <mergeCell ref="G253:H253"/>
    <mergeCell ref="E254:F254"/>
    <mergeCell ref="G254:H254"/>
    <mergeCell ref="A256:H256"/>
    <mergeCell ref="E257:F257"/>
    <mergeCell ref="G257:H257"/>
    <mergeCell ref="E264:F264"/>
    <mergeCell ref="G264:H264"/>
    <mergeCell ref="E265:F265"/>
    <mergeCell ref="G265:H265"/>
    <mergeCell ref="E266:F266"/>
    <mergeCell ref="G266:H266"/>
    <mergeCell ref="E261:F261"/>
    <mergeCell ref="G261:H261"/>
    <mergeCell ref="E262:F262"/>
    <mergeCell ref="G262:H262"/>
    <mergeCell ref="E263:F263"/>
    <mergeCell ref="G263:H263"/>
    <mergeCell ref="E271:F271"/>
    <mergeCell ref="G271:H271"/>
    <mergeCell ref="E272:F272"/>
    <mergeCell ref="G272:H272"/>
    <mergeCell ref="E273:F273"/>
    <mergeCell ref="G273:H273"/>
    <mergeCell ref="E267:F267"/>
    <mergeCell ref="G267:H267"/>
    <mergeCell ref="A268:H268"/>
    <mergeCell ref="E269:F269"/>
    <mergeCell ref="G269:H269"/>
    <mergeCell ref="E270:F270"/>
    <mergeCell ref="G270:H270"/>
    <mergeCell ref="E277:F277"/>
    <mergeCell ref="G277:H277"/>
    <mergeCell ref="E278:F278"/>
    <mergeCell ref="G278:H278"/>
    <mergeCell ref="E279:F279"/>
    <mergeCell ref="G279:H279"/>
    <mergeCell ref="E274:F274"/>
    <mergeCell ref="G274:H274"/>
    <mergeCell ref="E275:F275"/>
    <mergeCell ref="G275:H275"/>
    <mergeCell ref="E276:F276"/>
    <mergeCell ref="G276:H276"/>
    <mergeCell ref="E283:F283"/>
    <mergeCell ref="G283:H283"/>
    <mergeCell ref="E284:F284"/>
    <mergeCell ref="G284:H284"/>
    <mergeCell ref="E285:F285"/>
    <mergeCell ref="G285:H285"/>
    <mergeCell ref="E280:F280"/>
    <mergeCell ref="G280:H280"/>
    <mergeCell ref="E281:F281"/>
    <mergeCell ref="G281:H281"/>
    <mergeCell ref="E282:F282"/>
    <mergeCell ref="G282:H282"/>
    <mergeCell ref="E289:F289"/>
    <mergeCell ref="G289:H289"/>
    <mergeCell ref="E290:F290"/>
    <mergeCell ref="G290:H290"/>
    <mergeCell ref="E291:F291"/>
    <mergeCell ref="G291:H291"/>
    <mergeCell ref="E286:F286"/>
    <mergeCell ref="G286:H286"/>
    <mergeCell ref="E287:F287"/>
    <mergeCell ref="G287:H287"/>
    <mergeCell ref="E288:F288"/>
    <mergeCell ref="G288:H288"/>
    <mergeCell ref="E296:F296"/>
    <mergeCell ref="G296:H296"/>
    <mergeCell ref="E297:F297"/>
    <mergeCell ref="G297:H297"/>
    <mergeCell ref="E298:F298"/>
    <mergeCell ref="G298:H298"/>
    <mergeCell ref="E292:F292"/>
    <mergeCell ref="G292:H292"/>
    <mergeCell ref="E294:F294"/>
    <mergeCell ref="G294:H294"/>
    <mergeCell ref="E295:F295"/>
    <mergeCell ref="G295:H295"/>
    <mergeCell ref="E303:F303"/>
    <mergeCell ref="G303:H303"/>
    <mergeCell ref="E304:F304"/>
    <mergeCell ref="G304:H304"/>
    <mergeCell ref="E305:F305"/>
    <mergeCell ref="G305:H305"/>
    <mergeCell ref="E299:F299"/>
    <mergeCell ref="G299:H299"/>
    <mergeCell ref="E300:F300"/>
    <mergeCell ref="G300:H300"/>
    <mergeCell ref="A301:H301"/>
    <mergeCell ref="E302:F302"/>
    <mergeCell ref="G302:H302"/>
    <mergeCell ref="E309:F309"/>
    <mergeCell ref="G309:H309"/>
    <mergeCell ref="E310:F310"/>
    <mergeCell ref="G310:H310"/>
    <mergeCell ref="E311:F311"/>
    <mergeCell ref="G311:H311"/>
    <mergeCell ref="E306:F306"/>
    <mergeCell ref="G306:H306"/>
    <mergeCell ref="E307:F307"/>
    <mergeCell ref="G307:H307"/>
    <mergeCell ref="E308:F308"/>
    <mergeCell ref="G308:H308"/>
    <mergeCell ref="E315:F315"/>
    <mergeCell ref="G315:H315"/>
    <mergeCell ref="E316:F316"/>
    <mergeCell ref="G316:H316"/>
    <mergeCell ref="E317:F317"/>
    <mergeCell ref="G317:H317"/>
    <mergeCell ref="E312:F312"/>
    <mergeCell ref="G312:H312"/>
    <mergeCell ref="E313:F313"/>
    <mergeCell ref="G313:H313"/>
    <mergeCell ref="E314:F314"/>
    <mergeCell ref="G314:H314"/>
    <mergeCell ref="E321:F321"/>
    <mergeCell ref="G321:H321"/>
    <mergeCell ref="E322:F322"/>
    <mergeCell ref="G322:H322"/>
    <mergeCell ref="E323:F323"/>
    <mergeCell ref="G323:H323"/>
    <mergeCell ref="E318:F318"/>
    <mergeCell ref="G318:H318"/>
    <mergeCell ref="E319:F319"/>
    <mergeCell ref="G319:H319"/>
    <mergeCell ref="E320:F320"/>
    <mergeCell ref="G320:H320"/>
    <mergeCell ref="E328:F328"/>
    <mergeCell ref="G328:H328"/>
    <mergeCell ref="E329:F329"/>
    <mergeCell ref="G329:H329"/>
    <mergeCell ref="E330:F330"/>
    <mergeCell ref="G330:H330"/>
    <mergeCell ref="A324:H324"/>
    <mergeCell ref="E325:F325"/>
    <mergeCell ref="G325:H325"/>
    <mergeCell ref="E326:F326"/>
    <mergeCell ref="G326:H326"/>
    <mergeCell ref="E327:F327"/>
    <mergeCell ref="G327:H327"/>
    <mergeCell ref="E335:F335"/>
    <mergeCell ref="G335:H335"/>
    <mergeCell ref="E336:F336"/>
    <mergeCell ref="G336:H336"/>
    <mergeCell ref="E337:F337"/>
    <mergeCell ref="G337:H337"/>
    <mergeCell ref="A331:H331"/>
    <mergeCell ref="E332:F332"/>
    <mergeCell ref="G332:H332"/>
    <mergeCell ref="E333:F333"/>
    <mergeCell ref="G333:H333"/>
    <mergeCell ref="E334:F334"/>
    <mergeCell ref="G334:H334"/>
    <mergeCell ref="E342:F342"/>
    <mergeCell ref="G342:H342"/>
    <mergeCell ref="E343:F343"/>
    <mergeCell ref="G343:H343"/>
    <mergeCell ref="E344:F344"/>
    <mergeCell ref="G344:H344"/>
    <mergeCell ref="E338:F338"/>
    <mergeCell ref="G338:H338"/>
    <mergeCell ref="E340:F340"/>
    <mergeCell ref="G340:H340"/>
    <mergeCell ref="E341:F341"/>
    <mergeCell ref="G341:H341"/>
    <mergeCell ref="E348:F348"/>
    <mergeCell ref="G348:H348"/>
    <mergeCell ref="E349:F349"/>
    <mergeCell ref="G349:H349"/>
    <mergeCell ref="E350:F350"/>
    <mergeCell ref="G350:H350"/>
    <mergeCell ref="E345:F345"/>
    <mergeCell ref="G345:H345"/>
    <mergeCell ref="E346:F346"/>
    <mergeCell ref="G346:H346"/>
    <mergeCell ref="E347:F347"/>
    <mergeCell ref="G347:H347"/>
    <mergeCell ref="E354:F354"/>
    <mergeCell ref="G354:H354"/>
    <mergeCell ref="E355:F355"/>
    <mergeCell ref="G355:H355"/>
    <mergeCell ref="E356:F356"/>
    <mergeCell ref="G356:H356"/>
    <mergeCell ref="E351:F351"/>
    <mergeCell ref="G351:H351"/>
    <mergeCell ref="E352:F352"/>
    <mergeCell ref="G352:H352"/>
    <mergeCell ref="E353:F353"/>
    <mergeCell ref="G353:H353"/>
    <mergeCell ref="E360:F360"/>
    <mergeCell ref="G360:H360"/>
    <mergeCell ref="E361:F361"/>
    <mergeCell ref="G361:H361"/>
    <mergeCell ref="E362:F362"/>
    <mergeCell ref="G362:H362"/>
    <mergeCell ref="E357:F357"/>
    <mergeCell ref="G357:H357"/>
    <mergeCell ref="E358:F358"/>
    <mergeCell ref="G358:H358"/>
    <mergeCell ref="E359:F359"/>
    <mergeCell ref="G359:H359"/>
    <mergeCell ref="E366:F366"/>
    <mergeCell ref="G366:H366"/>
    <mergeCell ref="E367:F367"/>
    <mergeCell ref="G367:H367"/>
    <mergeCell ref="E368:F368"/>
    <mergeCell ref="G368:H368"/>
    <mergeCell ref="E363:F363"/>
    <mergeCell ref="G363:H363"/>
    <mergeCell ref="E364:F364"/>
    <mergeCell ref="G364:H364"/>
    <mergeCell ref="E365:F365"/>
    <mergeCell ref="G365:H365"/>
    <mergeCell ref="E372:F372"/>
    <mergeCell ref="G372:H372"/>
    <mergeCell ref="E373:F373"/>
    <mergeCell ref="G373:H373"/>
    <mergeCell ref="E374:F374"/>
    <mergeCell ref="G374:H374"/>
    <mergeCell ref="E369:F369"/>
    <mergeCell ref="G369:H369"/>
    <mergeCell ref="E370:F370"/>
    <mergeCell ref="G370:H370"/>
    <mergeCell ref="E371:F371"/>
    <mergeCell ref="G371:H371"/>
    <mergeCell ref="E378:F378"/>
    <mergeCell ref="G378:H378"/>
    <mergeCell ref="E379:F379"/>
    <mergeCell ref="G379:H379"/>
    <mergeCell ref="E380:F380"/>
    <mergeCell ref="G380:H380"/>
    <mergeCell ref="E375:F375"/>
    <mergeCell ref="G375:H375"/>
    <mergeCell ref="E376:F376"/>
    <mergeCell ref="G376:H376"/>
    <mergeCell ref="E377:F377"/>
    <mergeCell ref="G377:H377"/>
    <mergeCell ref="E384:F384"/>
    <mergeCell ref="G384:H384"/>
    <mergeCell ref="E386:F386"/>
    <mergeCell ref="G386:H386"/>
    <mergeCell ref="E387:F387"/>
    <mergeCell ref="G387:H387"/>
    <mergeCell ref="E381:F381"/>
    <mergeCell ref="G381:H381"/>
    <mergeCell ref="E382:F382"/>
    <mergeCell ref="G382:H382"/>
    <mergeCell ref="E383:F383"/>
    <mergeCell ref="G383:H383"/>
    <mergeCell ref="E391:F391"/>
    <mergeCell ref="G391:H391"/>
    <mergeCell ref="A392:H392"/>
    <mergeCell ref="E393:F393"/>
    <mergeCell ref="G393:H393"/>
    <mergeCell ref="E394:F394"/>
    <mergeCell ref="G394:H394"/>
    <mergeCell ref="E388:F388"/>
    <mergeCell ref="G388:H388"/>
    <mergeCell ref="E389:F389"/>
    <mergeCell ref="G389:H389"/>
    <mergeCell ref="E390:F390"/>
    <mergeCell ref="G390:H390"/>
    <mergeCell ref="E399:F399"/>
    <mergeCell ref="G399:H399"/>
    <mergeCell ref="E400:F400"/>
    <mergeCell ref="G400:H400"/>
    <mergeCell ref="E401:F401"/>
    <mergeCell ref="G401:H401"/>
    <mergeCell ref="E395:F395"/>
    <mergeCell ref="G395:H395"/>
    <mergeCell ref="E396:F396"/>
    <mergeCell ref="G396:H396"/>
    <mergeCell ref="A397:H397"/>
    <mergeCell ref="E398:F398"/>
    <mergeCell ref="G398:H398"/>
    <mergeCell ref="E405:F405"/>
    <mergeCell ref="G405:H405"/>
    <mergeCell ref="E406:F406"/>
    <mergeCell ref="G406:H406"/>
    <mergeCell ref="E407:F407"/>
    <mergeCell ref="G407:H407"/>
    <mergeCell ref="E402:F402"/>
    <mergeCell ref="G402:H402"/>
    <mergeCell ref="E403:F403"/>
    <mergeCell ref="G403:H403"/>
    <mergeCell ref="E404:F404"/>
    <mergeCell ref="G404:H404"/>
    <mergeCell ref="E411:F411"/>
    <mergeCell ref="G411:H411"/>
    <mergeCell ref="E412:F412"/>
    <mergeCell ref="G412:H412"/>
    <mergeCell ref="E413:F413"/>
    <mergeCell ref="G413:H413"/>
    <mergeCell ref="E408:F408"/>
    <mergeCell ref="G408:H408"/>
    <mergeCell ref="E409:F409"/>
    <mergeCell ref="G409:H409"/>
    <mergeCell ref="E410:F410"/>
    <mergeCell ref="G410:H410"/>
    <mergeCell ref="E417:F417"/>
    <mergeCell ref="G417:H417"/>
    <mergeCell ref="E418:F418"/>
    <mergeCell ref="G418:H418"/>
    <mergeCell ref="E419:F419"/>
    <mergeCell ref="G419:H419"/>
    <mergeCell ref="E414:F414"/>
    <mergeCell ref="G414:H414"/>
    <mergeCell ref="E415:F415"/>
    <mergeCell ref="G415:H415"/>
    <mergeCell ref="E416:F416"/>
    <mergeCell ref="G416:H416"/>
    <mergeCell ref="E423:F423"/>
    <mergeCell ref="G423:H423"/>
    <mergeCell ref="E424:F424"/>
    <mergeCell ref="G424:H424"/>
    <mergeCell ref="E425:F425"/>
    <mergeCell ref="G425:H425"/>
    <mergeCell ref="E420:F420"/>
    <mergeCell ref="G420:H420"/>
    <mergeCell ref="E421:F421"/>
    <mergeCell ref="G421:H421"/>
    <mergeCell ref="E422:F422"/>
    <mergeCell ref="G422:H422"/>
    <mergeCell ref="E430:F430"/>
    <mergeCell ref="G430:H430"/>
    <mergeCell ref="E431:F431"/>
    <mergeCell ref="G431:H431"/>
    <mergeCell ref="E432:F432"/>
    <mergeCell ref="G432:H432"/>
    <mergeCell ref="E426:F426"/>
    <mergeCell ref="G426:H426"/>
    <mergeCell ref="E427:F427"/>
    <mergeCell ref="G427:H427"/>
    <mergeCell ref="E429:F429"/>
    <mergeCell ref="G429:H429"/>
    <mergeCell ref="E436:F436"/>
    <mergeCell ref="G436:H436"/>
    <mergeCell ref="E437:F437"/>
    <mergeCell ref="G437:H437"/>
    <mergeCell ref="E438:F438"/>
    <mergeCell ref="G438:H438"/>
    <mergeCell ref="E433:F433"/>
    <mergeCell ref="G433:H433"/>
    <mergeCell ref="E434:F434"/>
    <mergeCell ref="G434:H434"/>
    <mergeCell ref="E435:F435"/>
    <mergeCell ref="G435:H435"/>
    <mergeCell ref="E442:F442"/>
    <mergeCell ref="G442:H442"/>
    <mergeCell ref="E443:F443"/>
    <mergeCell ref="G443:H443"/>
    <mergeCell ref="A444:H444"/>
    <mergeCell ref="E445:F445"/>
    <mergeCell ref="G445:H445"/>
    <mergeCell ref="E439:F439"/>
    <mergeCell ref="G439:H439"/>
    <mergeCell ref="E440:F440"/>
    <mergeCell ref="G440:H440"/>
    <mergeCell ref="E441:F441"/>
    <mergeCell ref="G441:H441"/>
    <mergeCell ref="E449:F449"/>
    <mergeCell ref="G449:H449"/>
    <mergeCell ref="E450:F450"/>
    <mergeCell ref="G450:H450"/>
    <mergeCell ref="E451:F451"/>
    <mergeCell ref="G451:H451"/>
    <mergeCell ref="E446:F446"/>
    <mergeCell ref="G446:H446"/>
    <mergeCell ref="E447:F447"/>
    <mergeCell ref="G447:H447"/>
    <mergeCell ref="E448:F448"/>
    <mergeCell ref="G448:H448"/>
    <mergeCell ref="E456:F456"/>
    <mergeCell ref="G456:H456"/>
    <mergeCell ref="E457:F457"/>
    <mergeCell ref="G457:H457"/>
    <mergeCell ref="E458:F458"/>
    <mergeCell ref="G458:H458"/>
    <mergeCell ref="E452:F452"/>
    <mergeCell ref="G452:H452"/>
    <mergeCell ref="A453:H453"/>
    <mergeCell ref="E454:F454"/>
    <mergeCell ref="G454:H454"/>
    <mergeCell ref="E455:F455"/>
    <mergeCell ref="G455:H455"/>
    <mergeCell ref="A464:H464"/>
    <mergeCell ref="A465:H465"/>
    <mergeCell ref="A467:H467"/>
    <mergeCell ref="A469:H469"/>
    <mergeCell ref="E462:F462"/>
    <mergeCell ref="G462:H462"/>
    <mergeCell ref="E459:F459"/>
    <mergeCell ref="G459:H459"/>
    <mergeCell ref="E460:F460"/>
    <mergeCell ref="G460:H460"/>
    <mergeCell ref="E461:F461"/>
    <mergeCell ref="G461:H461"/>
  </mergeCells>
  <pageMargins left="0.78740157480314965" right="0.39370078740157483" top="0.70866141732283472" bottom="0.55118110236220474" header="0.31496062992125984" footer="0.31496062992125984"/>
  <pageSetup paperSize="9" scale="87" fitToHeight="10" orientation="portrait" verticalDpi="0" r:id="rId1"/>
  <headerFooter>
    <oddHeader>&amp;L&amp;7Программный комплекс QurQiymatAsos-2005 Ключ:118613055695</oddHeader>
  </headerFooter>
  <rowBreaks count="11" manualBreakCount="11">
    <brk id="41" max="16383" man="1"/>
    <brk id="83" max="16383" man="1"/>
    <brk id="126" max="16383" man="1"/>
    <brk id="167" max="16383" man="1"/>
    <brk id="208" max="16383" man="1"/>
    <brk id="255" max="16383" man="1"/>
    <brk id="293" max="16383" man="1"/>
    <brk id="339" max="16383" man="1"/>
    <brk id="385" max="16383" man="1"/>
    <brk id="428" max="16383" man="1"/>
    <brk id="4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opLeftCell="A162" zoomScale="80" zoomScaleNormal="80" workbookViewId="0">
      <selection activeCell="G176" sqref="G176"/>
    </sheetView>
  </sheetViews>
  <sheetFormatPr defaultRowHeight="15" x14ac:dyDescent="0.25"/>
  <cols>
    <col min="1" max="1" width="5.42578125" style="2" customWidth="1"/>
    <col min="2" max="2" width="12.5703125" style="2" customWidth="1"/>
    <col min="3" max="3" width="54.140625" style="2" customWidth="1"/>
    <col min="4" max="4" width="10.5703125" style="2" customWidth="1"/>
    <col min="5" max="5" width="11.140625" style="2" customWidth="1"/>
    <col min="6" max="6" width="10.5703125" style="2" customWidth="1"/>
    <col min="7" max="7" width="10.85546875" style="2" customWidth="1"/>
    <col min="8" max="8" width="9.140625" style="2"/>
    <col min="9" max="9" width="19.85546875" style="2" customWidth="1"/>
    <col min="10" max="16384" width="9.140625" style="2"/>
  </cols>
  <sheetData>
    <row r="1" spans="1:9" x14ac:dyDescent="0.25">
      <c r="A1" s="136" t="s">
        <v>0</v>
      </c>
      <c r="B1" s="136"/>
      <c r="C1" s="136"/>
      <c r="D1" s="136"/>
      <c r="E1" s="136"/>
      <c r="F1" s="136"/>
      <c r="G1" s="136"/>
    </row>
    <row r="3" spans="1:9" ht="36" customHeight="1" x14ac:dyDescent="0.25">
      <c r="A3" s="137" t="str">
        <f>СВОД!A4</f>
        <v xml:space="preserve">«Строительство Банковского экспресс пункта 24/7 работающий круглосуточно на территории АО Национальный банк ВЭД в г.Ангрен» </v>
      </c>
      <c r="B3" s="137"/>
      <c r="C3" s="137"/>
      <c r="D3" s="137"/>
      <c r="E3" s="137"/>
      <c r="F3" s="137"/>
      <c r="G3" s="137"/>
    </row>
    <row r="5" spans="1:9" ht="18.75" x14ac:dyDescent="0.25">
      <c r="A5" s="138" t="s">
        <v>1</v>
      </c>
      <c r="B5" s="138"/>
      <c r="C5" s="138"/>
      <c r="D5" s="138"/>
      <c r="E5" s="138"/>
      <c r="F5" s="138"/>
      <c r="G5" s="138"/>
    </row>
    <row r="8" spans="1:9" ht="25.5" x14ac:dyDescent="0.25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</row>
    <row r="9" spans="1:9" x14ac:dyDescent="0.25">
      <c r="A9" s="1" t="s">
        <v>11</v>
      </c>
      <c r="B9" s="1" t="s">
        <v>12</v>
      </c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</row>
    <row r="10" spans="1:9" x14ac:dyDescent="0.25">
      <c r="A10" s="134" t="s">
        <v>18</v>
      </c>
      <c r="B10" s="135"/>
      <c r="C10" s="135"/>
      <c r="D10" s="135"/>
      <c r="E10" s="135"/>
      <c r="F10" s="135"/>
      <c r="G10" s="140"/>
    </row>
    <row r="11" spans="1:9" x14ac:dyDescent="0.25">
      <c r="A11" s="3" t="s">
        <v>11</v>
      </c>
      <c r="B11" s="3" t="s">
        <v>19</v>
      </c>
      <c r="C11" s="4" t="s">
        <v>20</v>
      </c>
      <c r="D11" s="3" t="s">
        <v>21</v>
      </c>
      <c r="E11" s="5" t="s">
        <v>22</v>
      </c>
      <c r="F11" s="6" t="s">
        <v>23</v>
      </c>
      <c r="G11" s="13">
        <f>F11*H11</f>
        <v>8498346.3574401587</v>
      </c>
      <c r="H11" s="2">
        <f>SUMIF(локалка!$C$14:$C$462,IF(C11=C11,INDEX(локалка!$C$14:$C$462,MATCH(C11,локалка!$C$14:$C$462,0)),),локалка!$G$14:$G$462)</f>
        <v>530.30875949999995</v>
      </c>
      <c r="I11" s="2">
        <f>ROUND(E11-H11,2)</f>
        <v>24.6</v>
      </c>
    </row>
    <row r="12" spans="1:9" x14ac:dyDescent="0.25">
      <c r="A12" s="3" t="s">
        <v>12</v>
      </c>
      <c r="B12" s="3" t="s">
        <v>24</v>
      </c>
      <c r="C12" s="4" t="s">
        <v>25</v>
      </c>
      <c r="D12" s="3" t="s">
        <v>21</v>
      </c>
      <c r="E12" s="5" t="s">
        <v>26</v>
      </c>
      <c r="F12" s="6" t="s">
        <v>23</v>
      </c>
      <c r="G12" s="13">
        <f>F12*H12</f>
        <v>53844.940799999997</v>
      </c>
      <c r="H12" s="2">
        <f>SUMIF(локалка!$C$14:$C$462,IF(C12=C12,INDEX(локалка!$C$14:$C$462,MATCH(C12,локалка!$C$14:$C$462,0)),),локалка!$G$14:$G$462)</f>
        <v>3.36</v>
      </c>
      <c r="I12" s="2">
        <f>ROUND(E12-H12,2)</f>
        <v>0</v>
      </c>
    </row>
    <row r="13" spans="1:9" x14ac:dyDescent="0.25">
      <c r="A13" s="141" t="s">
        <v>27</v>
      </c>
      <c r="B13" s="142"/>
      <c r="C13" s="142"/>
      <c r="D13" s="142"/>
      <c r="E13" s="142"/>
      <c r="F13" s="143"/>
      <c r="G13" s="14">
        <f>SUBTOTAL(9,G11:G12)</f>
        <v>8552191.2982401587</v>
      </c>
    </row>
    <row r="14" spans="1:9" x14ac:dyDescent="0.25">
      <c r="A14" s="134" t="s">
        <v>28</v>
      </c>
      <c r="B14" s="135"/>
      <c r="C14" s="135"/>
      <c r="D14" s="135"/>
      <c r="E14" s="135"/>
      <c r="F14" s="135"/>
      <c r="G14" s="140"/>
    </row>
    <row r="15" spans="1:9" x14ac:dyDescent="0.25">
      <c r="A15" s="3" t="s">
        <v>11</v>
      </c>
      <c r="B15" s="3" t="s">
        <v>29</v>
      </c>
      <c r="C15" s="4" t="s">
        <v>30</v>
      </c>
      <c r="D15" s="3" t="s">
        <v>31</v>
      </c>
      <c r="E15" s="5" t="s">
        <v>32</v>
      </c>
      <c r="F15" s="6" t="s">
        <v>33</v>
      </c>
      <c r="G15" s="13">
        <f>F15*H15</f>
        <v>30205.831399999999</v>
      </c>
      <c r="H15" s="2">
        <f>SUMIF(локалка!$C$14:$C$462,IF(C15=C15,INDEX(локалка!$C$14:$C$462,MATCH(C15,локалка!$C$14:$C$462,0)),),локалка!$G$14:$G$462)</f>
        <v>0.18315999999999999</v>
      </c>
      <c r="I15" s="2">
        <f t="shared" ref="I15:I42" si="0">ROUND(E15-H15,2)</f>
        <v>0</v>
      </c>
    </row>
    <row r="16" spans="1:9" ht="22.5" x14ac:dyDescent="0.25">
      <c r="A16" s="3" t="s">
        <v>12</v>
      </c>
      <c r="B16" s="3" t="s">
        <v>34</v>
      </c>
      <c r="C16" s="4" t="s">
        <v>35</v>
      </c>
      <c r="D16" s="3" t="s">
        <v>31</v>
      </c>
      <c r="E16" s="5" t="s">
        <v>36</v>
      </c>
      <c r="F16" s="6" t="s">
        <v>37</v>
      </c>
      <c r="G16" s="13">
        <f t="shared" ref="G16:G42" si="1">F16*H16</f>
        <v>1130.8270400000001</v>
      </c>
      <c r="H16" s="2">
        <f>SUMIF(локалка!$C$14:$C$462,IF(C16=C16,INDEX(локалка!$C$14:$C$462,MATCH(C16,локалка!$C$14:$C$462,0)),),локалка!$G$14:$G$462)</f>
        <v>0.90034000000000003</v>
      </c>
      <c r="I16" s="2">
        <f t="shared" si="0"/>
        <v>0</v>
      </c>
    </row>
    <row r="17" spans="1:9" ht="22.5" x14ac:dyDescent="0.25">
      <c r="A17" s="3" t="s">
        <v>13</v>
      </c>
      <c r="B17" s="3" t="s">
        <v>38</v>
      </c>
      <c r="C17" s="4" t="s">
        <v>39</v>
      </c>
      <c r="D17" s="3" t="s">
        <v>31</v>
      </c>
      <c r="E17" s="5" t="s">
        <v>40</v>
      </c>
      <c r="F17" s="6" t="s">
        <v>33</v>
      </c>
      <c r="G17" s="13">
        <f t="shared" si="1"/>
        <v>9631.0360000000001</v>
      </c>
      <c r="H17" s="2">
        <f>SUMIF(локалка!$C$14:$C$462,IF(C17=C17,INDEX(локалка!$C$14:$C$462,MATCH(C17,локалка!$C$14:$C$462,0)),),локалка!$G$14:$G$462)</f>
        <v>5.8400000000000001E-2</v>
      </c>
      <c r="I17" s="2">
        <f t="shared" si="0"/>
        <v>0</v>
      </c>
    </row>
    <row r="18" spans="1:9" x14ac:dyDescent="0.25">
      <c r="A18" s="3" t="s">
        <v>14</v>
      </c>
      <c r="B18" s="3" t="s">
        <v>41</v>
      </c>
      <c r="C18" s="4" t="s">
        <v>42</v>
      </c>
      <c r="D18" s="3" t="s">
        <v>31</v>
      </c>
      <c r="E18" s="5" t="s">
        <v>43</v>
      </c>
      <c r="F18" s="6" t="s">
        <v>44</v>
      </c>
      <c r="G18" s="13">
        <f t="shared" si="1"/>
        <v>11187.271200000001</v>
      </c>
      <c r="H18" s="2">
        <f>SUMIF(локалка!$C$14:$C$462,IF(C18=C18,INDEX(локалка!$C$14:$C$462,MATCH(C18,локалка!$C$14:$C$462,0)),),локалка!$G$14:$G$462)</f>
        <v>1.23753</v>
      </c>
      <c r="I18" s="2">
        <f t="shared" si="0"/>
        <v>0</v>
      </c>
    </row>
    <row r="19" spans="1:9" x14ac:dyDescent="0.25">
      <c r="A19" s="3" t="s">
        <v>15</v>
      </c>
      <c r="B19" s="3" t="s">
        <v>45</v>
      </c>
      <c r="C19" s="4" t="s">
        <v>46</v>
      </c>
      <c r="D19" s="3" t="s">
        <v>31</v>
      </c>
      <c r="E19" s="5" t="s">
        <v>47</v>
      </c>
      <c r="F19" s="6" t="s">
        <v>48</v>
      </c>
      <c r="G19" s="13">
        <f t="shared" si="1"/>
        <v>5803.5840000000007</v>
      </c>
      <c r="H19" s="2">
        <f>SUMIF(локалка!$C$14:$C$462,IF(C19=C19,INDEX(локалка!$C$14:$C$462,MATCH(C19,локалка!$C$14:$C$462,0)),),локалка!$G$14:$G$462)</f>
        <v>0.64128000000000007</v>
      </c>
      <c r="I19" s="2">
        <f t="shared" si="0"/>
        <v>0</v>
      </c>
    </row>
    <row r="20" spans="1:9" x14ac:dyDescent="0.25">
      <c r="A20" s="3" t="s">
        <v>16</v>
      </c>
      <c r="B20" s="3" t="s">
        <v>49</v>
      </c>
      <c r="C20" s="4" t="s">
        <v>50</v>
      </c>
      <c r="D20" s="3" t="s">
        <v>31</v>
      </c>
      <c r="E20" s="5" t="s">
        <v>51</v>
      </c>
      <c r="F20" s="6" t="s">
        <v>52</v>
      </c>
      <c r="G20" s="13">
        <f t="shared" si="1"/>
        <v>126606.27075199998</v>
      </c>
      <c r="H20" s="2">
        <f>SUMIF(локалка!$C$14:$C$462,IF(C20=C20,INDEX(локалка!$C$14:$C$462,MATCH(C20,локалка!$C$14:$C$462,0)),),локалка!$G$14:$G$462)</f>
        <v>14.225423679999999</v>
      </c>
      <c r="I20" s="2">
        <f t="shared" si="0"/>
        <v>3.46</v>
      </c>
    </row>
    <row r="21" spans="1:9" x14ac:dyDescent="0.25">
      <c r="A21" s="3" t="s">
        <v>17</v>
      </c>
      <c r="B21" s="3" t="s">
        <v>53</v>
      </c>
      <c r="C21" s="4" t="s">
        <v>54</v>
      </c>
      <c r="D21" s="3" t="s">
        <v>31</v>
      </c>
      <c r="E21" s="5" t="s">
        <v>55</v>
      </c>
      <c r="F21" s="6" t="s">
        <v>56</v>
      </c>
      <c r="G21" s="13">
        <f t="shared" si="1"/>
        <v>1033.3713600000001</v>
      </c>
      <c r="H21" s="2">
        <f>SUMIF(локалка!$C$14:$C$462,IF(C21=C21,INDEX(локалка!$C$14:$C$462,MATCH(C21,локалка!$C$14:$C$462,0)),),локалка!$G$14:$G$462)</f>
        <v>1.008E-2</v>
      </c>
      <c r="I21" s="2">
        <f t="shared" si="0"/>
        <v>0</v>
      </c>
    </row>
    <row r="22" spans="1:9" ht="22.5" x14ac:dyDescent="0.25">
      <c r="A22" s="3" t="s">
        <v>57</v>
      </c>
      <c r="B22" s="3" t="s">
        <v>58</v>
      </c>
      <c r="C22" s="4" t="s">
        <v>59</v>
      </c>
      <c r="D22" s="3" t="s">
        <v>31</v>
      </c>
      <c r="E22" s="5" t="s">
        <v>60</v>
      </c>
      <c r="F22" s="6" t="s">
        <v>61</v>
      </c>
      <c r="G22" s="13">
        <f t="shared" si="1"/>
        <v>18715.099999999999</v>
      </c>
      <c r="H22" s="2">
        <f>SUMIF(локалка!$C$14:$C$462,IF(C22=C22,INDEX(локалка!$C$14:$C$462,MATCH(C22,локалка!$C$14:$C$462,0)),),локалка!$G$14:$G$462)</f>
        <v>0.4738</v>
      </c>
      <c r="I22" s="2">
        <f t="shared" si="0"/>
        <v>0</v>
      </c>
    </row>
    <row r="23" spans="1:9" ht="22.5" x14ac:dyDescent="0.25">
      <c r="A23" s="3" t="s">
        <v>62</v>
      </c>
      <c r="B23" s="3" t="s">
        <v>63</v>
      </c>
      <c r="C23" s="4" t="s">
        <v>64</v>
      </c>
      <c r="D23" s="3" t="s">
        <v>31</v>
      </c>
      <c r="E23" s="5" t="s">
        <v>65</v>
      </c>
      <c r="F23" s="6" t="s">
        <v>61</v>
      </c>
      <c r="G23" s="13">
        <f t="shared" si="1"/>
        <v>2035.0400000000002</v>
      </c>
      <c r="H23" s="2">
        <f>SUMIF(локалка!$C$14:$C$462,IF(C23=C23,INDEX(локалка!$C$14:$C$462,MATCH(C23,локалка!$C$14:$C$462,0)),),локалка!$G$14:$G$462)</f>
        <v>5.1520000000000003E-2</v>
      </c>
      <c r="I23" s="2">
        <f t="shared" si="0"/>
        <v>0</v>
      </c>
    </row>
    <row r="24" spans="1:9" ht="22.5" x14ac:dyDescent="0.25">
      <c r="A24" s="3" t="s">
        <v>66</v>
      </c>
      <c r="B24" s="3" t="s">
        <v>67</v>
      </c>
      <c r="C24" s="4" t="s">
        <v>68</v>
      </c>
      <c r="D24" s="3" t="s">
        <v>31</v>
      </c>
      <c r="E24" s="5" t="s">
        <v>69</v>
      </c>
      <c r="F24" s="6" t="s">
        <v>70</v>
      </c>
      <c r="G24" s="13">
        <f t="shared" si="1"/>
        <v>45504.81</v>
      </c>
      <c r="H24" s="2">
        <f>SUMIF(локалка!$C$14:$C$462,IF(C24=C24,INDEX(локалка!$C$14:$C$462,MATCH(C24,локалка!$C$14:$C$462,0)),),локалка!$G$14:$G$462)</f>
        <v>0.53820000000000001</v>
      </c>
      <c r="I24" s="2">
        <f t="shared" si="0"/>
        <v>0</v>
      </c>
    </row>
    <row r="25" spans="1:9" ht="22.5" x14ac:dyDescent="0.25">
      <c r="A25" s="3" t="s">
        <v>71</v>
      </c>
      <c r="B25" s="3" t="s">
        <v>72</v>
      </c>
      <c r="C25" s="4" t="s">
        <v>73</v>
      </c>
      <c r="D25" s="3" t="s">
        <v>31</v>
      </c>
      <c r="E25" s="5" t="s">
        <v>74</v>
      </c>
      <c r="F25" s="6" t="s">
        <v>70</v>
      </c>
      <c r="G25" s="13">
        <f t="shared" si="1"/>
        <v>89842.83</v>
      </c>
      <c r="H25" s="2">
        <f>SUMIF(локалка!$C$14:$C$462,IF(C25=C25,INDEX(локалка!$C$14:$C$462,MATCH(C25,локалка!$C$14:$C$462,0)),),локалка!$G$14:$G$462)</f>
        <v>1.0626</v>
      </c>
      <c r="I25" s="2">
        <f t="shared" si="0"/>
        <v>0</v>
      </c>
    </row>
    <row r="26" spans="1:9" x14ac:dyDescent="0.25">
      <c r="A26" s="3" t="s">
        <v>75</v>
      </c>
      <c r="B26" s="3" t="s">
        <v>76</v>
      </c>
      <c r="C26" s="4" t="s">
        <v>77</v>
      </c>
      <c r="D26" s="3" t="s">
        <v>31</v>
      </c>
      <c r="E26" s="5" t="s">
        <v>78</v>
      </c>
      <c r="F26" s="6" t="s">
        <v>79</v>
      </c>
      <c r="G26" s="13">
        <f t="shared" si="1"/>
        <v>1711.2</v>
      </c>
      <c r="H26" s="2">
        <f>SUMIF(локалка!$C$14:$C$462,IF(C26=C26,INDEX(локалка!$C$14:$C$462,MATCH(C26,локалка!$C$14:$C$462,0)),),локалка!$G$14:$G$462)</f>
        <v>0.55200000000000005</v>
      </c>
      <c r="I26" s="2">
        <f t="shared" si="0"/>
        <v>0</v>
      </c>
    </row>
    <row r="27" spans="1:9" x14ac:dyDescent="0.25">
      <c r="A27" s="3" t="s">
        <v>80</v>
      </c>
      <c r="B27" s="3" t="s">
        <v>81</v>
      </c>
      <c r="C27" s="4" t="s">
        <v>82</v>
      </c>
      <c r="D27" s="3" t="s">
        <v>31</v>
      </c>
      <c r="E27" s="5" t="s">
        <v>83</v>
      </c>
      <c r="F27" s="6" t="s">
        <v>84</v>
      </c>
      <c r="G27" s="13">
        <f t="shared" si="1"/>
        <v>1799.4860000000003</v>
      </c>
      <c r="H27" s="2">
        <f>SUMIF(локалка!$C$14:$C$462,IF(C27=C27,INDEX(локалка!$C$14:$C$462,MATCH(C27,локалка!$C$14:$C$462,0)),),локалка!$G$14:$G$462)</f>
        <v>0.26858000000000004</v>
      </c>
      <c r="I27" s="2">
        <f t="shared" si="0"/>
        <v>0</v>
      </c>
    </row>
    <row r="28" spans="1:9" ht="22.5" x14ac:dyDescent="0.25">
      <c r="A28" s="3" t="s">
        <v>85</v>
      </c>
      <c r="B28" s="3" t="s">
        <v>86</v>
      </c>
      <c r="C28" s="4" t="s">
        <v>87</v>
      </c>
      <c r="D28" s="3" t="s">
        <v>31</v>
      </c>
      <c r="E28" s="5" t="s">
        <v>88</v>
      </c>
      <c r="F28" s="6" t="s">
        <v>89</v>
      </c>
      <c r="G28" s="13">
        <f t="shared" si="1"/>
        <v>9101.5649999999987</v>
      </c>
      <c r="H28" s="2">
        <f>SUMIF(локалка!$C$14:$C$462,IF(C28=C28,INDEX(локалка!$C$14:$C$462,MATCH(C28,локалка!$C$14:$C$462,0)),),локалка!$G$14:$G$462)</f>
        <v>0.18386999999999998</v>
      </c>
      <c r="I28" s="2">
        <f t="shared" si="0"/>
        <v>0</v>
      </c>
    </row>
    <row r="29" spans="1:9" x14ac:dyDescent="0.25">
      <c r="A29" s="3" t="s">
        <v>90</v>
      </c>
      <c r="B29" s="3" t="s">
        <v>91</v>
      </c>
      <c r="C29" s="4" t="s">
        <v>92</v>
      </c>
      <c r="D29" s="3" t="s">
        <v>31</v>
      </c>
      <c r="E29" s="5" t="s">
        <v>93</v>
      </c>
      <c r="F29" s="6" t="s">
        <v>94</v>
      </c>
      <c r="G29" s="13">
        <f t="shared" si="1"/>
        <v>132546.39499999999</v>
      </c>
      <c r="H29" s="2">
        <f>SUMIF(локалка!$C$14:$C$462,IF(C29=C29,INDEX(локалка!$C$14:$C$462,MATCH(C29,локалка!$C$14:$C$462,0)),),локалка!$G$14:$G$462)</f>
        <v>14.32934</v>
      </c>
      <c r="I29" s="2">
        <f t="shared" si="0"/>
        <v>0</v>
      </c>
    </row>
    <row r="30" spans="1:9" x14ac:dyDescent="0.25">
      <c r="A30" s="3" t="s">
        <v>95</v>
      </c>
      <c r="B30" s="3" t="s">
        <v>96</v>
      </c>
      <c r="C30" s="4" t="s">
        <v>97</v>
      </c>
      <c r="D30" s="3" t="s">
        <v>31</v>
      </c>
      <c r="E30" s="5" t="s">
        <v>98</v>
      </c>
      <c r="F30" s="6" t="s">
        <v>99</v>
      </c>
      <c r="G30" s="13">
        <f t="shared" si="1"/>
        <v>185.95000000000002</v>
      </c>
      <c r="H30" s="2">
        <f>SUMIF(локалка!$C$14:$C$462,IF(C30=C30,INDEX(локалка!$C$14:$C$462,MATCH(C30,локалка!$C$14:$C$462,0)),),локалка!$G$14:$G$462)</f>
        <v>0.14876</v>
      </c>
      <c r="I30" s="2">
        <f t="shared" si="0"/>
        <v>0</v>
      </c>
    </row>
    <row r="31" spans="1:9" x14ac:dyDescent="0.25">
      <c r="A31" s="3" t="s">
        <v>100</v>
      </c>
      <c r="B31" s="3" t="s">
        <v>101</v>
      </c>
      <c r="C31" s="4" t="s">
        <v>102</v>
      </c>
      <c r="D31" s="3" t="s">
        <v>31</v>
      </c>
      <c r="E31" s="5" t="s">
        <v>103</v>
      </c>
      <c r="F31" s="6" t="s">
        <v>104</v>
      </c>
      <c r="G31" s="13">
        <f t="shared" si="1"/>
        <v>0.67</v>
      </c>
      <c r="H31" s="2">
        <f>SUMIF(локалка!$C$14:$C$462,IF(C31=C31,INDEX(локалка!$C$14:$C$462,MATCH(C31,локалка!$C$14:$C$462,0)),),локалка!$G$14:$G$462)</f>
        <v>6.7000000000000002E-4</v>
      </c>
      <c r="I31" s="2">
        <f t="shared" si="0"/>
        <v>0</v>
      </c>
    </row>
    <row r="32" spans="1:9" x14ac:dyDescent="0.25">
      <c r="A32" s="3" t="s">
        <v>106</v>
      </c>
      <c r="B32" s="3" t="s">
        <v>107</v>
      </c>
      <c r="C32" s="4" t="s">
        <v>108</v>
      </c>
      <c r="D32" s="3" t="s">
        <v>31</v>
      </c>
      <c r="E32" s="5" t="s">
        <v>109</v>
      </c>
      <c r="F32" s="6" t="s">
        <v>110</v>
      </c>
      <c r="G32" s="13">
        <f t="shared" si="1"/>
        <v>6132.4923000000008</v>
      </c>
      <c r="H32" s="2">
        <f>SUMIF(локалка!$C$14:$C$462,IF(C32=C32,INDEX(локалка!$C$14:$C$462,MATCH(C32,локалка!$C$14:$C$462,0)),),локалка!$G$14:$G$462)</f>
        <v>2.4239100000000002</v>
      </c>
      <c r="I32" s="2">
        <f t="shared" si="0"/>
        <v>0</v>
      </c>
    </row>
    <row r="33" spans="1:9" x14ac:dyDescent="0.25">
      <c r="A33" s="3" t="s">
        <v>111</v>
      </c>
      <c r="B33" s="3" t="s">
        <v>112</v>
      </c>
      <c r="C33" s="4" t="s">
        <v>113</v>
      </c>
      <c r="D33" s="3" t="s">
        <v>31</v>
      </c>
      <c r="E33" s="5" t="s">
        <v>114</v>
      </c>
      <c r="F33" s="6" t="s">
        <v>115</v>
      </c>
      <c r="G33" s="13">
        <f t="shared" si="1"/>
        <v>6440.35952</v>
      </c>
      <c r="H33" s="2">
        <f>SUMIF(локалка!$C$14:$C$462,IF(C33=C33,INDEX(локалка!$C$14:$C$462,MATCH(C33,локалка!$C$14:$C$462,0)),),локалка!$G$14:$G$462)</f>
        <v>0.77576000000000001</v>
      </c>
      <c r="I33" s="2">
        <f t="shared" si="0"/>
        <v>0</v>
      </c>
    </row>
    <row r="34" spans="1:9" ht="22.5" x14ac:dyDescent="0.25">
      <c r="A34" s="3" t="s">
        <v>116</v>
      </c>
      <c r="B34" s="3" t="s">
        <v>117</v>
      </c>
      <c r="C34" s="4" t="s">
        <v>118</v>
      </c>
      <c r="D34" s="3" t="s">
        <v>31</v>
      </c>
      <c r="E34" s="5" t="s">
        <v>119</v>
      </c>
      <c r="F34" s="6" t="s">
        <v>120</v>
      </c>
      <c r="G34" s="13">
        <f t="shared" si="1"/>
        <v>7722.5637279999992</v>
      </c>
      <c r="H34" s="2">
        <f>SUMIF(локалка!$C$14:$C$462,IF(C34=C34,INDEX(локалка!$C$14:$C$462,MATCH(C34,локалка!$C$14:$C$462,0)),),локалка!$G$14:$G$462)</f>
        <v>5.5895799999999998</v>
      </c>
      <c r="I34" s="2">
        <f t="shared" si="0"/>
        <v>0</v>
      </c>
    </row>
    <row r="35" spans="1:9" x14ac:dyDescent="0.25">
      <c r="G35" s="13">
        <f t="shared" si="1"/>
        <v>0</v>
      </c>
      <c r="H35" s="2">
        <f>SUMIF(локалка!$C$14:$C$462,IF(C35=C35,INDEX(локалка!$C$14:$C$462,MATCH(C35,локалка!$C$14:$C$462,0)),),локалка!$G$14:$G$462)</f>
        <v>0</v>
      </c>
      <c r="I35" s="2">
        <f t="shared" si="0"/>
        <v>0</v>
      </c>
    </row>
    <row r="36" spans="1:9" x14ac:dyDescent="0.25">
      <c r="A36" s="3" t="s">
        <v>121</v>
      </c>
      <c r="B36" s="3" t="s">
        <v>122</v>
      </c>
      <c r="C36" s="4" t="s">
        <v>123</v>
      </c>
      <c r="D36" s="3" t="s">
        <v>31</v>
      </c>
      <c r="E36" s="5" t="s">
        <v>124</v>
      </c>
      <c r="F36" s="6" t="s">
        <v>125</v>
      </c>
      <c r="G36" s="13">
        <f t="shared" si="1"/>
        <v>37756.386250000003</v>
      </c>
      <c r="H36" s="2">
        <f>SUMIF(локалка!$C$14:$C$462,IF(C36=C36,INDEX(локалка!$C$14:$C$462,MATCH(C36,локалка!$C$14:$C$462,0)),),локалка!$G$14:$G$462)</f>
        <v>12.481450000000001</v>
      </c>
      <c r="I36" s="2">
        <f t="shared" si="0"/>
        <v>0</v>
      </c>
    </row>
    <row r="37" spans="1:9" x14ac:dyDescent="0.25">
      <c r="A37" s="3" t="s">
        <v>126</v>
      </c>
      <c r="B37" s="3" t="s">
        <v>127</v>
      </c>
      <c r="C37" s="4" t="s">
        <v>128</v>
      </c>
      <c r="D37" s="3" t="s">
        <v>31</v>
      </c>
      <c r="E37" s="5" t="s">
        <v>129</v>
      </c>
      <c r="F37" s="6" t="s">
        <v>130</v>
      </c>
      <c r="G37" s="13">
        <f t="shared" si="1"/>
        <v>2236.9365000000003</v>
      </c>
      <c r="H37" s="2">
        <f>SUMIF(локалка!$C$14:$C$462,IF(C37=C37,INDEX(локалка!$C$14:$C$462,MATCH(C37,локалка!$C$14:$C$462,0)),),локалка!$G$14:$G$462)</f>
        <v>3.6450000000000003E-2</v>
      </c>
      <c r="I37" s="2">
        <f t="shared" si="0"/>
        <v>0</v>
      </c>
    </row>
    <row r="38" spans="1:9" x14ac:dyDescent="0.25">
      <c r="A38" s="3" t="s">
        <v>131</v>
      </c>
      <c r="B38" s="3" t="s">
        <v>132</v>
      </c>
      <c r="C38" s="4" t="s">
        <v>133</v>
      </c>
      <c r="D38" s="3" t="s">
        <v>31</v>
      </c>
      <c r="E38" s="5" t="s">
        <v>134</v>
      </c>
      <c r="F38" s="6" t="s">
        <v>130</v>
      </c>
      <c r="G38" s="13">
        <f t="shared" si="1"/>
        <v>64168.472000000009</v>
      </c>
      <c r="H38" s="2">
        <f>SUMIF(локалка!$C$14:$C$462,IF(C38=C38,INDEX(локалка!$C$14:$C$462,MATCH(C38,локалка!$C$14:$C$462,0)),),локалка!$G$14:$G$462)</f>
        <v>1.0456000000000001</v>
      </c>
      <c r="I38" s="2">
        <f t="shared" si="0"/>
        <v>0</v>
      </c>
    </row>
    <row r="39" spans="1:9" x14ac:dyDescent="0.25">
      <c r="A39" s="3" t="s">
        <v>135</v>
      </c>
      <c r="B39" s="3" t="s">
        <v>136</v>
      </c>
      <c r="C39" s="4" t="s">
        <v>137</v>
      </c>
      <c r="D39" s="3" t="s">
        <v>31</v>
      </c>
      <c r="E39" s="5" t="s">
        <v>138</v>
      </c>
      <c r="F39" s="6" t="s">
        <v>130</v>
      </c>
      <c r="G39" s="13">
        <f t="shared" si="1"/>
        <v>9828.4055000000008</v>
      </c>
      <c r="H39" s="2">
        <f>SUMIF(локалка!$C$14:$C$462,IF(C39=C39,INDEX(локалка!$C$14:$C$462,MATCH(C39,локалка!$C$14:$C$462,0)),),локалка!$G$14:$G$462)</f>
        <v>0.16015000000000001</v>
      </c>
      <c r="I39" s="2">
        <f t="shared" si="0"/>
        <v>0</v>
      </c>
    </row>
    <row r="40" spans="1:9" x14ac:dyDescent="0.25">
      <c r="A40" s="3" t="s">
        <v>139</v>
      </c>
      <c r="B40" s="3" t="s">
        <v>140</v>
      </c>
      <c r="C40" s="4" t="s">
        <v>141</v>
      </c>
      <c r="D40" s="3" t="s">
        <v>31</v>
      </c>
      <c r="E40" s="5" t="s">
        <v>142</v>
      </c>
      <c r="F40" s="6" t="s">
        <v>143</v>
      </c>
      <c r="G40" s="13">
        <f t="shared" si="1"/>
        <v>16792.05</v>
      </c>
      <c r="H40" s="2">
        <f>SUMIF(локалка!$C$14:$C$462,IF(C40=C40,INDEX(локалка!$C$14:$C$462,MATCH(C40,локалка!$C$14:$C$462,0)),),локалка!$G$14:$G$462)</f>
        <v>1.0177</v>
      </c>
      <c r="I40" s="2">
        <f t="shared" si="0"/>
        <v>0</v>
      </c>
    </row>
    <row r="41" spans="1:9" x14ac:dyDescent="0.25">
      <c r="A41" s="3" t="s">
        <v>144</v>
      </c>
      <c r="B41" s="3" t="s">
        <v>145</v>
      </c>
      <c r="C41" s="4" t="s">
        <v>146</v>
      </c>
      <c r="D41" s="3" t="s">
        <v>31</v>
      </c>
      <c r="E41" s="5" t="s">
        <v>147</v>
      </c>
      <c r="F41" s="6" t="s">
        <v>148</v>
      </c>
      <c r="G41" s="13">
        <f t="shared" si="1"/>
        <v>21215.040000000001</v>
      </c>
      <c r="H41" s="2">
        <f>SUMIF(локалка!$C$14:$C$462,IF(C41=C41,INDEX(локалка!$C$14:$C$462,MATCH(C41,локалка!$C$14:$C$462,0)),),локалка!$G$14:$G$462)</f>
        <v>26.518800000000002</v>
      </c>
      <c r="I41" s="2">
        <f t="shared" si="0"/>
        <v>0</v>
      </c>
    </row>
    <row r="42" spans="1:9" x14ac:dyDescent="0.25">
      <c r="A42" s="3" t="s">
        <v>149</v>
      </c>
      <c r="B42" s="3" t="s">
        <v>150</v>
      </c>
      <c r="C42" s="4" t="s">
        <v>151</v>
      </c>
      <c r="D42" s="3" t="s">
        <v>31</v>
      </c>
      <c r="E42" s="5" t="s">
        <v>152</v>
      </c>
      <c r="F42" s="6" t="s">
        <v>153</v>
      </c>
      <c r="G42" s="13">
        <f t="shared" si="1"/>
        <v>609303.70799999998</v>
      </c>
      <c r="H42" s="2">
        <f>SUMIF(локалка!$C$14:$C$462,IF(C42=C42,INDEX(локалка!$C$14:$C$462,MATCH(C42,локалка!$C$14:$C$462,0)),),локалка!$G$14:$G$462)</f>
        <v>45.133607999999995</v>
      </c>
      <c r="I42" s="2">
        <f t="shared" si="0"/>
        <v>1.46</v>
      </c>
    </row>
    <row r="43" spans="1:9" x14ac:dyDescent="0.25">
      <c r="A43" s="141" t="s">
        <v>154</v>
      </c>
      <c r="B43" s="142"/>
      <c r="C43" s="142"/>
      <c r="D43" s="142"/>
      <c r="E43" s="142"/>
      <c r="F43" s="143"/>
      <c r="G43" s="14">
        <f>SUBTOTAL(9,G15:G42)</f>
        <v>1268637.6515500001</v>
      </c>
    </row>
    <row r="44" spans="1:9" x14ac:dyDescent="0.25">
      <c r="A44" s="134" t="s">
        <v>155</v>
      </c>
      <c r="B44" s="135"/>
      <c r="C44" s="135"/>
      <c r="D44" s="135"/>
      <c r="E44" s="135"/>
      <c r="F44" s="135"/>
      <c r="G44" s="140"/>
    </row>
    <row r="45" spans="1:9" ht="22.5" x14ac:dyDescent="0.25">
      <c r="A45" s="3" t="s">
        <v>11</v>
      </c>
      <c r="B45" s="3" t="s">
        <v>156</v>
      </c>
      <c r="C45" s="4" t="s">
        <v>157</v>
      </c>
      <c r="D45" s="3" t="s">
        <v>158</v>
      </c>
      <c r="E45" s="5" t="s">
        <v>159</v>
      </c>
      <c r="F45" s="6" t="s">
        <v>160</v>
      </c>
      <c r="G45" s="13">
        <f t="shared" ref="G45:G108" si="2">F45*H45</f>
        <v>19952</v>
      </c>
      <c r="H45" s="2">
        <f>SUMIF(локалка!$C$14:$C$462,IF(C45=C45,INDEX(локалка!$C$14:$C$462,MATCH(C45,локалка!$C$14:$C$462,0)),),локалка!$G$14:$G$462)</f>
        <v>137.6</v>
      </c>
      <c r="I45" s="2">
        <f t="shared" ref="I45:I108" si="3">ROUND(E45-H45,2)</f>
        <v>0</v>
      </c>
    </row>
    <row r="46" spans="1:9" ht="22.5" x14ac:dyDescent="0.25">
      <c r="A46" s="3" t="s">
        <v>12</v>
      </c>
      <c r="B46" s="3" t="s">
        <v>161</v>
      </c>
      <c r="C46" s="4" t="s">
        <v>162</v>
      </c>
      <c r="D46" s="3" t="s">
        <v>163</v>
      </c>
      <c r="E46" s="5" t="s">
        <v>164</v>
      </c>
      <c r="F46" s="6" t="s">
        <v>165</v>
      </c>
      <c r="G46" s="13">
        <f t="shared" si="2"/>
        <v>26400</v>
      </c>
      <c r="H46" s="2">
        <f>SUMIF(локалка!$C$14:$C$462,IF(C46=C46,INDEX(локалка!$C$14:$C$462,MATCH(C46,локалка!$C$14:$C$462,0)),),локалка!$G$14:$G$462)</f>
        <v>4.8</v>
      </c>
      <c r="I46" s="2">
        <f t="shared" si="3"/>
        <v>0</v>
      </c>
    </row>
    <row r="47" spans="1:9" x14ac:dyDescent="0.25">
      <c r="A47" s="3" t="s">
        <v>13</v>
      </c>
      <c r="B47" s="3" t="s">
        <v>166</v>
      </c>
      <c r="C47" s="4" t="s">
        <v>167</v>
      </c>
      <c r="D47" s="3" t="s">
        <v>168</v>
      </c>
      <c r="E47" s="5" t="s">
        <v>169</v>
      </c>
      <c r="F47" s="6" t="s">
        <v>170</v>
      </c>
      <c r="G47" s="13">
        <f t="shared" si="2"/>
        <v>2</v>
      </c>
      <c r="H47" s="2">
        <f>SUMIF(локалка!$C$14:$C$462,IF(C47=C47,INDEX(локалка!$C$14:$C$462,MATCH(C47,локалка!$C$14:$C$462,0)),),локалка!$G$14:$G$462)</f>
        <v>8.0000000000000004E-4</v>
      </c>
      <c r="I47" s="2">
        <f t="shared" si="3"/>
        <v>0</v>
      </c>
    </row>
    <row r="48" spans="1:9" ht="22.5" x14ac:dyDescent="0.25">
      <c r="A48" s="3" t="s">
        <v>14</v>
      </c>
      <c r="B48" s="3" t="s">
        <v>171</v>
      </c>
      <c r="C48" s="4" t="s">
        <v>172</v>
      </c>
      <c r="D48" s="3" t="s">
        <v>173</v>
      </c>
      <c r="E48" s="5" t="s">
        <v>174</v>
      </c>
      <c r="F48" s="6" t="s">
        <v>175</v>
      </c>
      <c r="G48" s="13">
        <f t="shared" si="2"/>
        <v>4200</v>
      </c>
      <c r="H48" s="2">
        <f>SUMIF(локалка!$C$14:$C$462,IF(C48=C48,INDEX(локалка!$C$14:$C$462,MATCH(C48,локалка!$C$14:$C$462,0)),),локалка!$G$14:$G$462)</f>
        <v>5.9999999999999995E-4</v>
      </c>
      <c r="I48" s="2">
        <f t="shared" si="3"/>
        <v>0</v>
      </c>
    </row>
    <row r="49" spans="1:9" ht="22.5" x14ac:dyDescent="0.25">
      <c r="A49" s="3" t="s">
        <v>15</v>
      </c>
      <c r="B49" s="3" t="s">
        <v>177</v>
      </c>
      <c r="C49" s="4" t="s">
        <v>178</v>
      </c>
      <c r="D49" s="3" t="s">
        <v>173</v>
      </c>
      <c r="E49" s="5" t="s">
        <v>179</v>
      </c>
      <c r="F49" s="6" t="s">
        <v>180</v>
      </c>
      <c r="G49" s="13">
        <f t="shared" si="2"/>
        <v>18871.574670000002</v>
      </c>
      <c r="H49" s="2">
        <f>SUMIF(локалка!$C$14:$C$462,IF(C49=C49,INDEX(локалка!$C$14:$C$462,MATCH(C49,локалка!$C$14:$C$462,0)),),локалка!$G$14:$G$462)</f>
        <v>3.5100000000000001E-3</v>
      </c>
      <c r="I49" s="2">
        <f t="shared" si="3"/>
        <v>0</v>
      </c>
    </row>
    <row r="50" spans="1:9" ht="22.5" x14ac:dyDescent="0.25">
      <c r="A50" s="3" t="s">
        <v>16</v>
      </c>
      <c r="B50" s="3" t="s">
        <v>181</v>
      </c>
      <c r="C50" s="4" t="s">
        <v>182</v>
      </c>
      <c r="D50" s="3" t="s">
        <v>173</v>
      </c>
      <c r="E50" s="5" t="s">
        <v>183</v>
      </c>
      <c r="F50" s="6" t="s">
        <v>184</v>
      </c>
      <c r="G50" s="13">
        <f t="shared" si="2"/>
        <v>9084.1564799999996</v>
      </c>
      <c r="H50" s="2">
        <f>SUMIF(локалка!$C$14:$C$462,IF(C50=C50,INDEX(локалка!$C$14:$C$462,MATCH(C50,локалка!$C$14:$C$462,0)),),локалка!$G$14:$G$462)</f>
        <v>1.6800000000000001E-3</v>
      </c>
      <c r="I50" s="2">
        <f t="shared" si="3"/>
        <v>0</v>
      </c>
    </row>
    <row r="51" spans="1:9" ht="22.5" x14ac:dyDescent="0.25">
      <c r="A51" s="3" t="s">
        <v>17</v>
      </c>
      <c r="B51" s="3" t="s">
        <v>185</v>
      </c>
      <c r="C51" s="4" t="s">
        <v>186</v>
      </c>
      <c r="D51" s="3" t="s">
        <v>173</v>
      </c>
      <c r="E51" s="5" t="s">
        <v>187</v>
      </c>
      <c r="F51" s="6" t="s">
        <v>188</v>
      </c>
      <c r="G51" s="13">
        <f t="shared" si="2"/>
        <v>52770.207600000002</v>
      </c>
      <c r="H51" s="2">
        <f>SUMIF(локалка!$C$14:$C$462,IF(C51=C51,INDEX(локалка!$C$14:$C$462,MATCH(C51,локалка!$C$14:$C$462,0)),),локалка!$G$14:$G$462)</f>
        <v>9.9000000000000008E-3</v>
      </c>
      <c r="I51" s="2">
        <f t="shared" si="3"/>
        <v>0</v>
      </c>
    </row>
    <row r="52" spans="1:9" ht="45" x14ac:dyDescent="0.25">
      <c r="A52" s="3" t="s">
        <v>57</v>
      </c>
      <c r="B52" s="3" t="s">
        <v>189</v>
      </c>
      <c r="C52" s="4" t="s">
        <v>190</v>
      </c>
      <c r="D52" s="3" t="s">
        <v>173</v>
      </c>
      <c r="E52" s="5" t="s">
        <v>191</v>
      </c>
      <c r="F52" s="6" t="s">
        <v>192</v>
      </c>
      <c r="G52" s="13">
        <f t="shared" si="2"/>
        <v>100726.5</v>
      </c>
      <c r="H52" s="2">
        <f>SUMIF(локалка!$C$14:$C$462,IF(C52=C52,INDEX(локалка!$C$14:$C$462,MATCH(C52,локалка!$C$14:$C$462,0)),),локалка!$G$14:$G$462)</f>
        <v>1.2670000000000001E-2</v>
      </c>
      <c r="I52" s="2">
        <f t="shared" si="3"/>
        <v>0</v>
      </c>
    </row>
    <row r="53" spans="1:9" x14ac:dyDescent="0.25">
      <c r="A53" s="3" t="s">
        <v>62</v>
      </c>
      <c r="B53" s="3" t="s">
        <v>193</v>
      </c>
      <c r="C53" s="4" t="s">
        <v>194</v>
      </c>
      <c r="D53" s="3" t="s">
        <v>173</v>
      </c>
      <c r="E53" s="5" t="s">
        <v>195</v>
      </c>
      <c r="F53" s="6" t="s">
        <v>196</v>
      </c>
      <c r="G53" s="13">
        <f t="shared" si="2"/>
        <v>46700.969620000003</v>
      </c>
      <c r="H53" s="2">
        <f>SUMIF(локалка!$C$14:$C$462,IF(C53=C53,INDEX(локалка!$C$14:$C$462,MATCH(C53,локалка!$C$14:$C$462,0)),),локалка!$G$14:$G$462)</f>
        <v>7.8200000000000006E-3</v>
      </c>
      <c r="I53" s="2">
        <f t="shared" si="3"/>
        <v>0</v>
      </c>
    </row>
    <row r="54" spans="1:9" x14ac:dyDescent="0.25">
      <c r="A54" s="3" t="s">
        <v>66</v>
      </c>
      <c r="B54" s="3" t="s">
        <v>197</v>
      </c>
      <c r="C54" s="4" t="s">
        <v>198</v>
      </c>
      <c r="D54" s="3" t="s">
        <v>163</v>
      </c>
      <c r="E54" s="5" t="s">
        <v>199</v>
      </c>
      <c r="F54" s="6" t="s">
        <v>200</v>
      </c>
      <c r="G54" s="13">
        <f t="shared" si="2"/>
        <v>1562089.4000000001</v>
      </c>
      <c r="H54" s="2">
        <f>SUMIF(локалка!$C$14:$C$462,IF(C54=C54,INDEX(локалка!$C$14:$C$462,MATCH(C54,локалка!$C$14:$C$462,0)),),локалка!$G$14:$G$462)</f>
        <v>22.6</v>
      </c>
      <c r="I54" s="2">
        <f t="shared" si="3"/>
        <v>0</v>
      </c>
    </row>
    <row r="55" spans="1:9" x14ac:dyDescent="0.25">
      <c r="A55" s="3" t="s">
        <v>71</v>
      </c>
      <c r="B55" s="3" t="s">
        <v>201</v>
      </c>
      <c r="C55" s="4" t="s">
        <v>202</v>
      </c>
      <c r="D55" s="3" t="s">
        <v>173</v>
      </c>
      <c r="E55" s="5" t="s">
        <v>203</v>
      </c>
      <c r="F55" s="6" t="s">
        <v>196</v>
      </c>
      <c r="G55" s="13">
        <f t="shared" si="2"/>
        <v>47178.728900000002</v>
      </c>
      <c r="H55" s="2">
        <f>SUMIF(локалка!$C$14:$C$462,IF(C55=C55,INDEX(локалка!$C$14:$C$462,MATCH(C55,локалка!$C$14:$C$462,0)),),локалка!$G$14:$G$462)</f>
        <v>7.9000000000000008E-3</v>
      </c>
      <c r="I55" s="2">
        <f t="shared" si="3"/>
        <v>0</v>
      </c>
    </row>
    <row r="56" spans="1:9" x14ac:dyDescent="0.25">
      <c r="A56" s="3" t="s">
        <v>75</v>
      </c>
      <c r="B56" s="3" t="s">
        <v>204</v>
      </c>
      <c r="C56" s="4" t="s">
        <v>205</v>
      </c>
      <c r="D56" s="3" t="s">
        <v>173</v>
      </c>
      <c r="E56" s="5" t="s">
        <v>206</v>
      </c>
      <c r="F56" s="6" t="s">
        <v>207</v>
      </c>
      <c r="G56" s="13">
        <f t="shared" si="2"/>
        <v>508991.99999999994</v>
      </c>
      <c r="H56" s="2">
        <f>SUMIF(локалка!$C$14:$C$462,IF(C56=C56,INDEX(локалка!$C$14:$C$462,MATCH(C56,локалка!$C$14:$C$462,0)),),локалка!$G$14:$G$462)</f>
        <v>7.952999999999999E-2</v>
      </c>
      <c r="I56" s="2">
        <f t="shared" si="3"/>
        <v>0</v>
      </c>
    </row>
    <row r="57" spans="1:9" x14ac:dyDescent="0.25">
      <c r="A57" s="3" t="s">
        <v>80</v>
      </c>
      <c r="B57" s="3" t="s">
        <v>208</v>
      </c>
      <c r="C57" s="4" t="s">
        <v>209</v>
      </c>
      <c r="D57" s="3" t="s">
        <v>173</v>
      </c>
      <c r="E57" s="5" t="s">
        <v>210</v>
      </c>
      <c r="F57" s="6" t="s">
        <v>207</v>
      </c>
      <c r="G57" s="13">
        <f t="shared" si="2"/>
        <v>338944</v>
      </c>
      <c r="H57" s="2">
        <f>SUMIF(локалка!$C$14:$C$462,IF(C57=C57,INDEX(локалка!$C$14:$C$462,MATCH(C57,локалка!$C$14:$C$462,0)),),локалка!$G$14:$G$462)</f>
        <v>5.296E-2</v>
      </c>
      <c r="I57" s="2">
        <f t="shared" si="3"/>
        <v>0</v>
      </c>
    </row>
    <row r="58" spans="1:9" x14ac:dyDescent="0.25">
      <c r="A58" s="3" t="s">
        <v>85</v>
      </c>
      <c r="B58" s="3" t="s">
        <v>211</v>
      </c>
      <c r="C58" s="4" t="s">
        <v>212</v>
      </c>
      <c r="D58" s="3" t="s">
        <v>163</v>
      </c>
      <c r="E58" s="5" t="s">
        <v>213</v>
      </c>
      <c r="F58" s="6" t="s">
        <v>214</v>
      </c>
      <c r="G58" s="13">
        <f t="shared" si="2"/>
        <v>431595.27600000001</v>
      </c>
      <c r="H58" s="2">
        <f>SUMIF(локалка!$C$14:$C$462,IF(C58=C58,INDEX(локалка!$C$14:$C$462,MATCH(C58,локалка!$C$14:$C$462,0)),),локалка!$G$14:$G$462)</f>
        <v>24.626000000000001</v>
      </c>
      <c r="I58" s="2">
        <f t="shared" si="3"/>
        <v>0</v>
      </c>
    </row>
    <row r="59" spans="1:9" x14ac:dyDescent="0.25">
      <c r="A59" s="3" t="s">
        <v>90</v>
      </c>
      <c r="B59" s="3" t="s">
        <v>215</v>
      </c>
      <c r="C59" s="4" t="s">
        <v>216</v>
      </c>
      <c r="D59" s="3" t="s">
        <v>217</v>
      </c>
      <c r="E59" s="5" t="s">
        <v>95</v>
      </c>
      <c r="F59" s="6" t="s">
        <v>218</v>
      </c>
      <c r="G59" s="13">
        <f t="shared" si="2"/>
        <v>903680</v>
      </c>
      <c r="H59" s="2">
        <f>SUMIF(локалка!$C$14:$C$462,IF(C59=C59,INDEX(локалка!$C$14:$C$462,MATCH(C59,локалка!$C$14:$C$462,0)),),локалка!$G$14:$G$462)</f>
        <v>16</v>
      </c>
      <c r="I59" s="2">
        <f t="shared" si="3"/>
        <v>0</v>
      </c>
    </row>
    <row r="60" spans="1:9" x14ac:dyDescent="0.25">
      <c r="A60" s="3" t="s">
        <v>95</v>
      </c>
      <c r="B60" s="3" t="s">
        <v>219</v>
      </c>
      <c r="C60" s="4" t="s">
        <v>220</v>
      </c>
      <c r="D60" s="3" t="s">
        <v>163</v>
      </c>
      <c r="E60" s="5" t="s">
        <v>221</v>
      </c>
      <c r="F60" s="6" t="s">
        <v>222</v>
      </c>
      <c r="G60" s="13">
        <f t="shared" si="2"/>
        <v>52220</v>
      </c>
      <c r="H60" s="2">
        <f>SUMIF(локалка!$C$14:$C$462,IF(C60=C60,INDEX(локалка!$C$14:$C$462,MATCH(C60,локалка!$C$14:$C$462,0)),),локалка!$G$14:$G$462)</f>
        <v>14.92</v>
      </c>
      <c r="I60" s="2">
        <f t="shared" si="3"/>
        <v>30.08</v>
      </c>
    </row>
    <row r="61" spans="1:9" x14ac:dyDescent="0.25">
      <c r="A61" s="3" t="s">
        <v>100</v>
      </c>
      <c r="B61" s="3" t="s">
        <v>223</v>
      </c>
      <c r="C61" s="4" t="s">
        <v>224</v>
      </c>
      <c r="D61" s="3" t="s">
        <v>225</v>
      </c>
      <c r="E61" s="5" t="s">
        <v>226</v>
      </c>
      <c r="F61" s="6" t="s">
        <v>227</v>
      </c>
      <c r="G61" s="13">
        <f t="shared" si="2"/>
        <v>11644.398000000001</v>
      </c>
      <c r="H61" s="2">
        <f>SUMIF(локалка!$C$14:$C$462,IF(C61=C61,INDEX(локалка!$C$14:$C$462,MATCH(C61,локалка!$C$14:$C$462,0)),),локалка!$G$14:$G$462)</f>
        <v>7.7629320000000002</v>
      </c>
      <c r="I61" s="2">
        <f t="shared" si="3"/>
        <v>14.44</v>
      </c>
    </row>
    <row r="62" spans="1:9" ht="33.75" x14ac:dyDescent="0.25">
      <c r="A62" s="3" t="s">
        <v>106</v>
      </c>
      <c r="B62" s="3" t="s">
        <v>228</v>
      </c>
      <c r="C62" s="4" t="s">
        <v>229</v>
      </c>
      <c r="D62" s="3" t="s">
        <v>158</v>
      </c>
      <c r="E62" s="5" t="s">
        <v>230</v>
      </c>
      <c r="F62" s="6" t="s">
        <v>231</v>
      </c>
      <c r="G62" s="13">
        <f t="shared" si="2"/>
        <v>98712</v>
      </c>
      <c r="H62" s="2">
        <f>SUMIF(локалка!$C$14:$C$462,IF(C62=C62,INDEX(локалка!$C$14:$C$462,MATCH(C62,локалка!$C$14:$C$462,0)),),локалка!$G$14:$G$462)</f>
        <v>2.742</v>
      </c>
      <c r="I62" s="2">
        <f t="shared" si="3"/>
        <v>0</v>
      </c>
    </row>
    <row r="63" spans="1:9" x14ac:dyDescent="0.25">
      <c r="A63" s="3" t="s">
        <v>111</v>
      </c>
      <c r="B63" s="3" t="s">
        <v>232</v>
      </c>
      <c r="C63" s="4" t="s">
        <v>233</v>
      </c>
      <c r="D63" s="3" t="s">
        <v>234</v>
      </c>
      <c r="E63" s="5" t="s">
        <v>235</v>
      </c>
      <c r="F63" s="6" t="s">
        <v>236</v>
      </c>
      <c r="G63" s="13">
        <f t="shared" si="2"/>
        <v>1287.4355999999998</v>
      </c>
      <c r="H63" s="2">
        <f>SUMIF(локалка!$C$14:$C$462,IF(C63=C63,INDEX(локалка!$C$14:$C$462,MATCH(C63,локалка!$C$14:$C$462,0)),),локалка!$G$14:$G$462)</f>
        <v>2.9259899999999996</v>
      </c>
      <c r="I63" s="2">
        <f t="shared" si="3"/>
        <v>0</v>
      </c>
    </row>
    <row r="64" spans="1:9" x14ac:dyDescent="0.25">
      <c r="A64" s="3" t="s">
        <v>116</v>
      </c>
      <c r="B64" s="3" t="s">
        <v>237</v>
      </c>
      <c r="C64" s="4" t="s">
        <v>238</v>
      </c>
      <c r="D64" s="3" t="s">
        <v>234</v>
      </c>
      <c r="E64" s="5" t="s">
        <v>239</v>
      </c>
      <c r="F64" s="6" t="s">
        <v>240</v>
      </c>
      <c r="G64" s="13">
        <f t="shared" si="2"/>
        <v>31274.367999999999</v>
      </c>
      <c r="H64" s="2">
        <f>SUMIF(локалка!$C$14:$C$462,IF(C64=C64,INDEX(локалка!$C$14:$C$462,MATCH(C64,локалка!$C$14:$C$462,0)),),локалка!$G$14:$G$462)</f>
        <v>0.93440000000000001</v>
      </c>
      <c r="I64" s="2">
        <f t="shared" si="3"/>
        <v>0</v>
      </c>
    </row>
    <row r="65" spans="1:9" x14ac:dyDescent="0.25">
      <c r="A65" s="3" t="s">
        <v>121</v>
      </c>
      <c r="B65" s="3" t="s">
        <v>241</v>
      </c>
      <c r="C65" s="4" t="s">
        <v>242</v>
      </c>
      <c r="D65" s="3" t="s">
        <v>234</v>
      </c>
      <c r="E65" s="5" t="s">
        <v>243</v>
      </c>
      <c r="F65" s="6" t="s">
        <v>244</v>
      </c>
      <c r="G65" s="13">
        <f t="shared" si="2"/>
        <v>238483.28938499998</v>
      </c>
      <c r="H65" s="2">
        <f>SUMIF(локалка!$C$14:$C$462,IF(C65=C65,INDEX(локалка!$C$14:$C$462,MATCH(C65,локалка!$C$14:$C$462,0)),),локалка!$G$14:$G$462)</f>
        <v>0.78210000000000002</v>
      </c>
      <c r="I65" s="2">
        <f t="shared" si="3"/>
        <v>0</v>
      </c>
    </row>
    <row r="66" spans="1:9" x14ac:dyDescent="0.25">
      <c r="A66" s="3" t="s">
        <v>126</v>
      </c>
      <c r="B66" s="3" t="s">
        <v>245</v>
      </c>
      <c r="C66" s="4" t="s">
        <v>246</v>
      </c>
      <c r="D66" s="3" t="s">
        <v>234</v>
      </c>
      <c r="E66" s="5" t="s">
        <v>247</v>
      </c>
      <c r="F66" s="6" t="s">
        <v>248</v>
      </c>
      <c r="G66" s="13">
        <f t="shared" si="2"/>
        <v>4058.4187039999997</v>
      </c>
      <c r="H66" s="2">
        <f>SUMIF(локалка!$C$14:$C$462,IF(C66=C66,INDEX(локалка!$C$14:$C$462,MATCH(C66,локалка!$C$14:$C$462,0)),),локалка!$G$14:$G$462)</f>
        <v>1.184E-2</v>
      </c>
      <c r="I66" s="2">
        <f t="shared" si="3"/>
        <v>0</v>
      </c>
    </row>
    <row r="67" spans="1:9" x14ac:dyDescent="0.25">
      <c r="A67" s="3" t="s">
        <v>131</v>
      </c>
      <c r="B67" s="3" t="s">
        <v>249</v>
      </c>
      <c r="C67" s="4" t="s">
        <v>250</v>
      </c>
      <c r="D67" s="3" t="s">
        <v>234</v>
      </c>
      <c r="E67" s="5" t="s">
        <v>251</v>
      </c>
      <c r="F67" s="6" t="s">
        <v>252</v>
      </c>
      <c r="G67" s="13">
        <f t="shared" si="2"/>
        <v>59946.846960000003</v>
      </c>
      <c r="H67" s="2">
        <f>SUMIF(локалка!$C$14:$C$462,IF(C67=C67,INDEX(локалка!$C$14:$C$462,MATCH(C67,локалка!$C$14:$C$462,0)),),локалка!$G$14:$G$462)</f>
        <v>0.14560000000000001</v>
      </c>
      <c r="I67" s="2">
        <f t="shared" si="3"/>
        <v>0</v>
      </c>
    </row>
    <row r="68" spans="1:9" x14ac:dyDescent="0.25">
      <c r="A68" s="3" t="s">
        <v>135</v>
      </c>
      <c r="B68" s="3" t="s">
        <v>253</v>
      </c>
      <c r="C68" s="4" t="s">
        <v>254</v>
      </c>
      <c r="D68" s="3" t="s">
        <v>234</v>
      </c>
      <c r="E68" s="5" t="s">
        <v>255</v>
      </c>
      <c r="F68" s="6" t="s">
        <v>256</v>
      </c>
      <c r="G68" s="13">
        <f t="shared" si="2"/>
        <v>57953.519483999989</v>
      </c>
      <c r="H68" s="2">
        <f>SUMIF(локалка!$C$14:$C$462,IF(C68=C68,INDEX(локалка!$C$14:$C$462,MATCH(C68,локалка!$C$14:$C$462,0)),),локалка!$G$14:$G$462)</f>
        <v>0.13929999999999998</v>
      </c>
      <c r="I68" s="2">
        <f t="shared" si="3"/>
        <v>0</v>
      </c>
    </row>
    <row r="69" spans="1:9" ht="22.5" x14ac:dyDescent="0.25">
      <c r="A69" s="3" t="s">
        <v>139</v>
      </c>
      <c r="B69" s="3" t="s">
        <v>257</v>
      </c>
      <c r="C69" s="4" t="s">
        <v>258</v>
      </c>
      <c r="D69" s="3" t="s">
        <v>234</v>
      </c>
      <c r="E69" s="5" t="s">
        <v>259</v>
      </c>
      <c r="F69" s="6" t="s">
        <v>260</v>
      </c>
      <c r="G69" s="13">
        <f t="shared" si="2"/>
        <v>171966.876246</v>
      </c>
      <c r="H69" s="2">
        <f>SUMIF(локалка!$C$14:$C$462,IF(C69=C69,INDEX(локалка!$C$14:$C$462,MATCH(C69,локалка!$C$14:$C$462,0)),),локалка!$G$14:$G$462)</f>
        <v>0.46365000000000001</v>
      </c>
      <c r="I69" s="2">
        <f t="shared" si="3"/>
        <v>0</v>
      </c>
    </row>
    <row r="70" spans="1:9" x14ac:dyDescent="0.25">
      <c r="A70" s="3" t="s">
        <v>144</v>
      </c>
      <c r="B70" s="3" t="s">
        <v>261</v>
      </c>
      <c r="C70" s="4" t="s">
        <v>262</v>
      </c>
      <c r="D70" s="3" t="s">
        <v>234</v>
      </c>
      <c r="E70" s="5" t="s">
        <v>263</v>
      </c>
      <c r="F70" s="6" t="s">
        <v>264</v>
      </c>
      <c r="G70" s="13">
        <f t="shared" si="2"/>
        <v>161949.415782</v>
      </c>
      <c r="H70" s="2">
        <f>SUMIF(локалка!$C$14:$C$462,IF(C70=C70,INDEX(локалка!$C$14:$C$462,MATCH(C70,локалка!$C$14:$C$462,0)),),локалка!$G$14:$G$462)</f>
        <v>0.32340000000000002</v>
      </c>
      <c r="I70" s="2">
        <f t="shared" si="3"/>
        <v>0</v>
      </c>
    </row>
    <row r="71" spans="1:9" x14ac:dyDescent="0.25">
      <c r="A71" s="3" t="s">
        <v>149</v>
      </c>
      <c r="B71" s="3" t="s">
        <v>265</v>
      </c>
      <c r="C71" s="4" t="s">
        <v>266</v>
      </c>
      <c r="D71" s="3" t="s">
        <v>234</v>
      </c>
      <c r="E71" s="5" t="s">
        <v>267</v>
      </c>
      <c r="F71" s="6" t="s">
        <v>268</v>
      </c>
      <c r="G71" s="13">
        <f t="shared" si="2"/>
        <v>1588726.656</v>
      </c>
      <c r="H71" s="2">
        <f>SUMIF(локалка!$C$14:$C$462,IF(C71=C71,INDEX(локалка!$C$14:$C$462,MATCH(C71,локалка!$C$14:$C$462,0)),),локалка!$G$14:$G$462)</f>
        <v>6.5411999999999999</v>
      </c>
      <c r="I71" s="2">
        <f t="shared" si="3"/>
        <v>0</v>
      </c>
    </row>
    <row r="72" spans="1:9" x14ac:dyDescent="0.25">
      <c r="A72" s="3" t="s">
        <v>269</v>
      </c>
      <c r="B72" s="3" t="s">
        <v>270</v>
      </c>
      <c r="C72" s="4" t="s">
        <v>271</v>
      </c>
      <c r="D72" s="3" t="s">
        <v>217</v>
      </c>
      <c r="E72" s="5" t="s">
        <v>272</v>
      </c>
      <c r="F72" s="6">
        <v>127037.3</v>
      </c>
      <c r="G72" s="13">
        <f t="shared" si="2"/>
        <v>7532041.5170000009</v>
      </c>
      <c r="H72" s="2">
        <f>SUMIF(локалка!$C$14:$C$462,IF(C72=C72,INDEX(локалка!$C$14:$C$462,MATCH(C72,локалка!$C$14:$C$462,0)),),локалка!$G$14:$G$462)</f>
        <v>59.290000000000006</v>
      </c>
      <c r="I72" s="2">
        <f t="shared" si="3"/>
        <v>0</v>
      </c>
    </row>
    <row r="73" spans="1:9" x14ac:dyDescent="0.25">
      <c r="A73" s="3" t="s">
        <v>273</v>
      </c>
      <c r="B73" s="3" t="s">
        <v>274</v>
      </c>
      <c r="C73" s="4" t="s">
        <v>275</v>
      </c>
      <c r="D73" s="3" t="s">
        <v>158</v>
      </c>
      <c r="E73" s="5" t="s">
        <v>276</v>
      </c>
      <c r="F73" s="6" t="s">
        <v>160</v>
      </c>
      <c r="G73" s="13">
        <f t="shared" si="2"/>
        <v>187572</v>
      </c>
      <c r="H73" s="2">
        <f>SUMIF(локалка!$C$14:$C$462,IF(C73=C73,INDEX(локалка!$C$14:$C$462,MATCH(C73,локалка!$C$14:$C$462,0)),),локалка!$G$14:$G$462)</f>
        <v>1293.5999999999999</v>
      </c>
      <c r="I73" s="2">
        <f t="shared" si="3"/>
        <v>0</v>
      </c>
    </row>
    <row r="74" spans="1:9" x14ac:dyDescent="0.25">
      <c r="A74" s="3" t="s">
        <v>277</v>
      </c>
      <c r="B74" s="3" t="s">
        <v>278</v>
      </c>
      <c r="C74" s="4" t="s">
        <v>279</v>
      </c>
      <c r="D74" s="3" t="s">
        <v>158</v>
      </c>
      <c r="E74" s="5" t="s">
        <v>280</v>
      </c>
      <c r="F74" s="6" t="s">
        <v>170</v>
      </c>
      <c r="G74" s="13">
        <f t="shared" si="2"/>
        <v>269500</v>
      </c>
      <c r="H74" s="2">
        <f>SUMIF(локалка!$C$14:$C$462,IF(C74=C74,INDEX(локалка!$C$14:$C$462,MATCH(C74,локалка!$C$14:$C$462,0)),),локалка!$G$14:$G$462)</f>
        <v>107.8</v>
      </c>
      <c r="I74" s="2">
        <f t="shared" si="3"/>
        <v>0</v>
      </c>
    </row>
    <row r="75" spans="1:9" x14ac:dyDescent="0.25">
      <c r="A75" s="3" t="s">
        <v>281</v>
      </c>
      <c r="B75" s="3" t="s">
        <v>282</v>
      </c>
      <c r="C75" s="4" t="s">
        <v>283</v>
      </c>
      <c r="D75" s="3" t="s">
        <v>163</v>
      </c>
      <c r="E75" s="5" t="s">
        <v>284</v>
      </c>
      <c r="F75" s="6" t="s">
        <v>285</v>
      </c>
      <c r="G75" s="13">
        <f t="shared" si="2"/>
        <v>42000</v>
      </c>
      <c r="H75" s="2">
        <f>SUMIF(локалка!$C$14:$C$462,IF(C75=C75,INDEX(локалка!$C$14:$C$462,MATCH(C75,локалка!$C$14:$C$462,0)),),локалка!$G$14:$G$462)</f>
        <v>56</v>
      </c>
      <c r="I75" s="2">
        <f t="shared" si="3"/>
        <v>0</v>
      </c>
    </row>
    <row r="76" spans="1:9" ht="22.5" x14ac:dyDescent="0.25">
      <c r="A76" s="3" t="s">
        <v>286</v>
      </c>
      <c r="B76" s="3" t="s">
        <v>287</v>
      </c>
      <c r="C76" s="4" t="s">
        <v>288</v>
      </c>
      <c r="D76" s="3" t="s">
        <v>163</v>
      </c>
      <c r="E76" s="5" t="s">
        <v>289</v>
      </c>
      <c r="F76" s="6" t="s">
        <v>290</v>
      </c>
      <c r="G76" s="13">
        <f t="shared" si="2"/>
        <v>26405.460000000003</v>
      </c>
      <c r="H76" s="2">
        <f>SUMIF(локалка!$C$14:$C$462,IF(C76=C76,INDEX(локалка!$C$14:$C$462,MATCH(C76,локалка!$C$14:$C$462,0)),),локалка!$G$14:$G$462)</f>
        <v>4.1130000000000004</v>
      </c>
      <c r="I76" s="2">
        <f t="shared" si="3"/>
        <v>0</v>
      </c>
    </row>
    <row r="77" spans="1:9" x14ac:dyDescent="0.25">
      <c r="A77" s="3" t="s">
        <v>291</v>
      </c>
      <c r="B77" s="3" t="s">
        <v>292</v>
      </c>
      <c r="C77" s="4" t="s">
        <v>293</v>
      </c>
      <c r="D77" s="3" t="s">
        <v>173</v>
      </c>
      <c r="E77" s="5" t="s">
        <v>294</v>
      </c>
      <c r="F77" s="6" t="s">
        <v>295</v>
      </c>
      <c r="G77" s="13">
        <f t="shared" si="2"/>
        <v>1650.0000000000002</v>
      </c>
      <c r="H77" s="2">
        <f>SUMIF(локалка!$C$14:$C$462,IF(C77=C77,INDEX(локалка!$C$14:$C$462,MATCH(C77,локалка!$C$14:$C$462,0)),),локалка!$G$14:$G$462)</f>
        <v>1.5000000000000001E-4</v>
      </c>
      <c r="I77" s="2">
        <f t="shared" si="3"/>
        <v>0</v>
      </c>
    </row>
    <row r="78" spans="1:9" x14ac:dyDescent="0.25">
      <c r="A78" s="3" t="s">
        <v>296</v>
      </c>
      <c r="B78" s="3" t="s">
        <v>297</v>
      </c>
      <c r="C78" s="4" t="s">
        <v>298</v>
      </c>
      <c r="D78" s="3" t="s">
        <v>173</v>
      </c>
      <c r="E78" s="5" t="s">
        <v>299</v>
      </c>
      <c r="F78" s="6" t="s">
        <v>295</v>
      </c>
      <c r="G78" s="13">
        <f t="shared" si="2"/>
        <v>17820</v>
      </c>
      <c r="H78" s="2">
        <f>SUMIF(локалка!$C$14:$C$462,IF(C78=C78,INDEX(локалка!$C$14:$C$462,MATCH(C78,локалка!$C$14:$C$462,0)),),локалка!$G$14:$G$462)</f>
        <v>1.6199999999999999E-3</v>
      </c>
      <c r="I78" s="2">
        <f t="shared" si="3"/>
        <v>0</v>
      </c>
    </row>
    <row r="79" spans="1:9" x14ac:dyDescent="0.25">
      <c r="A79" s="3" t="s">
        <v>300</v>
      </c>
      <c r="B79" s="3" t="s">
        <v>301</v>
      </c>
      <c r="C79" s="4" t="s">
        <v>302</v>
      </c>
      <c r="D79" s="3" t="s">
        <v>173</v>
      </c>
      <c r="E79" s="5" t="s">
        <v>303</v>
      </c>
      <c r="F79" s="6" t="s">
        <v>304</v>
      </c>
      <c r="G79" s="13">
        <f t="shared" si="2"/>
        <v>425</v>
      </c>
      <c r="H79" s="2">
        <f>SUMIF(локалка!$C$14:$C$462,IF(C79=C79,INDEX(локалка!$C$14:$C$462,MATCH(C79,локалка!$C$14:$C$462,0)),),локалка!$G$14:$G$462)</f>
        <v>5.0000000000000002E-5</v>
      </c>
      <c r="I79" s="2">
        <f t="shared" si="3"/>
        <v>0</v>
      </c>
    </row>
    <row r="80" spans="1:9" x14ac:dyDescent="0.25">
      <c r="A80" s="3" t="s">
        <v>305</v>
      </c>
      <c r="B80" s="3" t="s">
        <v>306</v>
      </c>
      <c r="C80" s="4" t="s">
        <v>307</v>
      </c>
      <c r="D80" s="3" t="s">
        <v>173</v>
      </c>
      <c r="E80" s="5" t="s">
        <v>308</v>
      </c>
      <c r="F80" s="6" t="s">
        <v>304</v>
      </c>
      <c r="G80" s="13">
        <f t="shared" si="2"/>
        <v>510</v>
      </c>
      <c r="H80" s="2">
        <f>SUMIF(локалка!$C$14:$C$462,IF(C80=C80,INDEX(локалка!$C$14:$C$462,MATCH(C80,локалка!$C$14:$C$462,0)),),локалка!$G$14:$G$462)</f>
        <v>6.0000000000000002E-5</v>
      </c>
      <c r="I80" s="2">
        <f t="shared" si="3"/>
        <v>0</v>
      </c>
    </row>
    <row r="81" spans="1:9" x14ac:dyDescent="0.25">
      <c r="A81" s="3" t="s">
        <v>309</v>
      </c>
      <c r="B81" s="3" t="s">
        <v>310</v>
      </c>
      <c r="C81" s="4" t="s">
        <v>311</v>
      </c>
      <c r="D81" s="3" t="s">
        <v>173</v>
      </c>
      <c r="E81" s="5" t="s">
        <v>312</v>
      </c>
      <c r="F81" s="6" t="s">
        <v>304</v>
      </c>
      <c r="G81" s="13">
        <f t="shared" si="2"/>
        <v>7140</v>
      </c>
      <c r="H81" s="2">
        <f>SUMIF(локалка!$C$14:$C$462,IF(C81=C81,INDEX(локалка!$C$14:$C$462,MATCH(C81,локалка!$C$14:$C$462,0)),),локалка!$G$14:$G$462)</f>
        <v>8.4000000000000003E-4</v>
      </c>
      <c r="I81" s="2">
        <f t="shared" si="3"/>
        <v>0</v>
      </c>
    </row>
    <row r="82" spans="1:9" x14ac:dyDescent="0.25">
      <c r="A82" s="3" t="s">
        <v>313</v>
      </c>
      <c r="B82" s="3" t="s">
        <v>314</v>
      </c>
      <c r="C82" s="4" t="s">
        <v>315</v>
      </c>
      <c r="D82" s="3" t="s">
        <v>173</v>
      </c>
      <c r="E82" s="5" t="s">
        <v>316</v>
      </c>
      <c r="F82" s="6" t="s">
        <v>304</v>
      </c>
      <c r="G82" s="13">
        <f t="shared" si="2"/>
        <v>1955</v>
      </c>
      <c r="H82" s="2">
        <f>SUMIF(локалка!$C$14:$C$462,IF(C82=C82,INDEX(локалка!$C$14:$C$462,MATCH(C82,локалка!$C$14:$C$462,0)),),локалка!$G$14:$G$462)</f>
        <v>2.3000000000000001E-4</v>
      </c>
      <c r="I82" s="2">
        <f t="shared" si="3"/>
        <v>0</v>
      </c>
    </row>
    <row r="83" spans="1:9" x14ac:dyDescent="0.25">
      <c r="A83" s="3" t="s">
        <v>317</v>
      </c>
      <c r="B83" s="3" t="s">
        <v>318</v>
      </c>
      <c r="C83" s="4" t="s">
        <v>319</v>
      </c>
      <c r="D83" s="3" t="s">
        <v>320</v>
      </c>
      <c r="E83" s="5" t="s">
        <v>321</v>
      </c>
      <c r="F83" s="6" t="s">
        <v>322</v>
      </c>
      <c r="G83" s="13">
        <f t="shared" si="2"/>
        <v>2658.0000000000005</v>
      </c>
      <c r="H83" s="2">
        <f>SUMIF(локалка!$C$14:$C$462,IF(C83=C83,INDEX(локалка!$C$14:$C$462,MATCH(C83,локалка!$C$14:$C$462,0)),),локалка!$G$14:$G$462)</f>
        <v>0.17720000000000002</v>
      </c>
      <c r="I83" s="2">
        <f t="shared" si="3"/>
        <v>0</v>
      </c>
    </row>
    <row r="84" spans="1:9" ht="22.5" x14ac:dyDescent="0.25">
      <c r="A84" s="3" t="s">
        <v>323</v>
      </c>
      <c r="B84" s="3" t="s">
        <v>324</v>
      </c>
      <c r="C84" s="4" t="s">
        <v>325</v>
      </c>
      <c r="D84" s="3" t="s">
        <v>168</v>
      </c>
      <c r="E84" s="5" t="s">
        <v>326</v>
      </c>
      <c r="F84" s="6" t="s">
        <v>327</v>
      </c>
      <c r="G84" s="13">
        <f t="shared" si="2"/>
        <v>539</v>
      </c>
      <c r="H84" s="2">
        <f>SUMIF(локалка!$C$14:$C$462,IF(C84=C84,INDEX(локалка!$C$14:$C$462,MATCH(C84,локалка!$C$14:$C$462,0)),),локалка!$G$14:$G$462)</f>
        <v>4.9000000000000002E-2</v>
      </c>
      <c r="I84" s="2">
        <f t="shared" si="3"/>
        <v>0</v>
      </c>
    </row>
    <row r="85" spans="1:9" x14ac:dyDescent="0.25">
      <c r="A85" s="3" t="s">
        <v>328</v>
      </c>
      <c r="B85" s="3" t="s">
        <v>329</v>
      </c>
      <c r="C85" s="4" t="s">
        <v>330</v>
      </c>
      <c r="D85" s="3" t="s">
        <v>163</v>
      </c>
      <c r="E85" s="5" t="s">
        <v>331</v>
      </c>
      <c r="F85" s="6" t="s">
        <v>332</v>
      </c>
      <c r="G85" s="13">
        <f t="shared" si="2"/>
        <v>1487640</v>
      </c>
      <c r="H85" s="2">
        <f>SUMIF(локалка!$C$14:$C$462,IF(C85=C85,INDEX(локалка!$C$14:$C$462,MATCH(C85,локалка!$C$14:$C$462,0)),),локалка!$G$14:$G$462)</f>
        <v>215.6</v>
      </c>
      <c r="I85" s="2">
        <f t="shared" si="3"/>
        <v>0</v>
      </c>
    </row>
    <row r="86" spans="1:9" x14ac:dyDescent="0.25">
      <c r="A86" s="3" t="s">
        <v>333</v>
      </c>
      <c r="B86" s="3" t="s">
        <v>334</v>
      </c>
      <c r="C86" s="4" t="s">
        <v>335</v>
      </c>
      <c r="D86" s="3" t="s">
        <v>158</v>
      </c>
      <c r="E86" s="5" t="s">
        <v>336</v>
      </c>
      <c r="F86" s="6" t="s">
        <v>337</v>
      </c>
      <c r="G86" s="13">
        <f t="shared" si="2"/>
        <v>64679.999999999993</v>
      </c>
      <c r="H86" s="2">
        <f>SUMIF(локалка!$C$14:$C$462,IF(C86=C86,INDEX(локалка!$C$14:$C$462,MATCH(C86,локалка!$C$14:$C$462,0)),),локалка!$G$14:$G$462)</f>
        <v>646.79999999999995</v>
      </c>
      <c r="I86" s="2">
        <f t="shared" si="3"/>
        <v>0</v>
      </c>
    </row>
    <row r="87" spans="1:9" x14ac:dyDescent="0.25">
      <c r="A87" s="3" t="s">
        <v>338</v>
      </c>
      <c r="B87" s="3" t="s">
        <v>339</v>
      </c>
      <c r="C87" s="4" t="s">
        <v>340</v>
      </c>
      <c r="D87" s="3" t="s">
        <v>173</v>
      </c>
      <c r="E87" s="5" t="s">
        <v>341</v>
      </c>
      <c r="F87" s="6" t="s">
        <v>342</v>
      </c>
      <c r="G87" s="13">
        <f t="shared" si="2"/>
        <v>107.369</v>
      </c>
      <c r="H87" s="2">
        <f>SUMIF(локалка!$C$14:$C$462,IF(C87=C87,INDEX(локалка!$C$14:$C$462,MATCH(C87,локалка!$C$14:$C$462,0)),),локалка!$G$14:$G$462)</f>
        <v>1.9000000000000001E-4</v>
      </c>
      <c r="I87" s="2">
        <f t="shared" si="3"/>
        <v>0</v>
      </c>
    </row>
    <row r="88" spans="1:9" x14ac:dyDescent="0.25">
      <c r="A88" s="3" t="s">
        <v>343</v>
      </c>
      <c r="B88" s="3" t="s">
        <v>344</v>
      </c>
      <c r="C88" s="4" t="s">
        <v>345</v>
      </c>
      <c r="D88" s="3" t="s">
        <v>173</v>
      </c>
      <c r="E88" s="5" t="s">
        <v>346</v>
      </c>
      <c r="F88" s="6" t="s">
        <v>342</v>
      </c>
      <c r="G88" s="13">
        <f t="shared" si="2"/>
        <v>2423.2316436599999</v>
      </c>
      <c r="H88" s="2">
        <f>SUMIF(локалка!$C$14:$C$462,IF(C88=C88,INDEX(локалка!$C$14:$C$462,MATCH(C88,локалка!$C$14:$C$462,0)),),локалка!$G$14:$G$462)</f>
        <v>4.2881465999999998E-3</v>
      </c>
      <c r="I88" s="2">
        <f t="shared" si="3"/>
        <v>0</v>
      </c>
    </row>
    <row r="89" spans="1:9" ht="33.75" x14ac:dyDescent="0.25">
      <c r="A89" s="3" t="s">
        <v>221</v>
      </c>
      <c r="B89" s="3" t="s">
        <v>347</v>
      </c>
      <c r="C89" s="4" t="s">
        <v>348</v>
      </c>
      <c r="D89" s="3" t="s">
        <v>217</v>
      </c>
      <c r="E89" s="5" t="s">
        <v>349</v>
      </c>
      <c r="F89" s="6" t="s">
        <v>350</v>
      </c>
      <c r="G89" s="13">
        <f t="shared" si="2"/>
        <v>514080</v>
      </c>
      <c r="H89" s="2">
        <f>SUMIF(локалка!$C$14:$C$462,IF(C89=C89,INDEX(локалка!$C$14:$C$462,MATCH(C89,локалка!$C$14:$C$462,0)),),локалка!$G$14:$G$462)</f>
        <v>11.423999999999999</v>
      </c>
      <c r="I89" s="2">
        <f t="shared" si="3"/>
        <v>0</v>
      </c>
    </row>
    <row r="90" spans="1:9" x14ac:dyDescent="0.25">
      <c r="A90" s="3" t="s">
        <v>351</v>
      </c>
      <c r="B90" s="3" t="s">
        <v>352</v>
      </c>
      <c r="C90" s="4" t="s">
        <v>353</v>
      </c>
      <c r="D90" s="3" t="s">
        <v>173</v>
      </c>
      <c r="E90" s="5" t="s">
        <v>354</v>
      </c>
      <c r="F90" s="6" t="s">
        <v>355</v>
      </c>
      <c r="G90" s="13">
        <f t="shared" si="2"/>
        <v>110232</v>
      </c>
      <c r="H90" s="2">
        <f>SUMIF(локалка!$C$14:$C$462,IF(C90=C90,INDEX(локалка!$C$14:$C$462,MATCH(C90,локалка!$C$14:$C$462,0)),),локалка!$G$14:$G$462)</f>
        <v>1.5310000000000001E-2</v>
      </c>
      <c r="I90" s="2">
        <f t="shared" si="3"/>
        <v>0</v>
      </c>
    </row>
    <row r="91" spans="1:9" x14ac:dyDescent="0.25">
      <c r="A91" s="3" t="s">
        <v>356</v>
      </c>
      <c r="B91" s="3" t="s">
        <v>357</v>
      </c>
      <c r="C91" s="4" t="s">
        <v>358</v>
      </c>
      <c r="D91" s="3" t="s">
        <v>168</v>
      </c>
      <c r="E91" s="5" t="s">
        <v>359</v>
      </c>
      <c r="F91" s="6" t="s">
        <v>360</v>
      </c>
      <c r="G91" s="13">
        <f t="shared" si="2"/>
        <v>741.74399999999991</v>
      </c>
      <c r="H91" s="2">
        <f>SUMIF(локалка!$C$14:$C$462,IF(C91=C91,INDEX(локалка!$C$14:$C$462,MATCH(C91,локалка!$C$14:$C$462,0)),),локалка!$G$14:$G$462)</f>
        <v>3.5999999999999997E-2</v>
      </c>
      <c r="I91" s="2">
        <f t="shared" si="3"/>
        <v>0</v>
      </c>
    </row>
    <row r="92" spans="1:9" x14ac:dyDescent="0.25">
      <c r="A92" s="3" t="s">
        <v>361</v>
      </c>
      <c r="B92" s="3" t="s">
        <v>362</v>
      </c>
      <c r="C92" s="4" t="s">
        <v>363</v>
      </c>
      <c r="D92" s="3" t="s">
        <v>158</v>
      </c>
      <c r="E92" s="5" t="s">
        <v>364</v>
      </c>
      <c r="F92" s="6" t="s">
        <v>365</v>
      </c>
      <c r="G92" s="13">
        <f t="shared" si="2"/>
        <v>16452</v>
      </c>
      <c r="H92" s="2">
        <f>SUMIF(локалка!$C$14:$C$462,IF(C92=C92,INDEX(локалка!$C$14:$C$462,MATCH(C92,локалка!$C$14:$C$462,0)),),локалка!$G$14:$G$462)</f>
        <v>32.904000000000003</v>
      </c>
      <c r="I92" s="2">
        <f t="shared" si="3"/>
        <v>0</v>
      </c>
    </row>
    <row r="93" spans="1:9" x14ac:dyDescent="0.25">
      <c r="A93" s="3" t="s">
        <v>366</v>
      </c>
      <c r="B93" s="3" t="s">
        <v>367</v>
      </c>
      <c r="C93" s="4" t="s">
        <v>368</v>
      </c>
      <c r="D93" s="3" t="s">
        <v>168</v>
      </c>
      <c r="E93" s="5" t="s">
        <v>369</v>
      </c>
      <c r="F93" s="6" t="s">
        <v>370</v>
      </c>
      <c r="G93" s="13">
        <f t="shared" si="2"/>
        <v>18201.010212000001</v>
      </c>
      <c r="H93" s="2">
        <f>SUMIF(локалка!$C$14:$C$462,IF(C93=C93,INDEX(локалка!$C$14:$C$462,MATCH(C93,локалка!$C$14:$C$462,0)),),локалка!$G$14:$G$462)</f>
        <v>0.30084314400000001</v>
      </c>
      <c r="I93" s="2">
        <f t="shared" si="3"/>
        <v>0.61</v>
      </c>
    </row>
    <row r="94" spans="1:9" x14ac:dyDescent="0.25">
      <c r="A94" s="3" t="s">
        <v>371</v>
      </c>
      <c r="B94" s="3" t="s">
        <v>372</v>
      </c>
      <c r="C94" s="4" t="s">
        <v>373</v>
      </c>
      <c r="D94" s="3" t="s">
        <v>173</v>
      </c>
      <c r="E94" s="5" t="s">
        <v>374</v>
      </c>
      <c r="F94" s="6" t="s">
        <v>375</v>
      </c>
      <c r="G94" s="13">
        <f t="shared" si="2"/>
        <v>19824</v>
      </c>
      <c r="H94" s="2">
        <f>SUMIF(локалка!$C$14:$C$462,IF(C94=C94,INDEX(локалка!$C$14:$C$462,MATCH(C94,локалка!$C$14:$C$462,0)),),локалка!$G$14:$G$462)</f>
        <v>1.239E-2</v>
      </c>
      <c r="I94" s="2">
        <f t="shared" si="3"/>
        <v>0</v>
      </c>
    </row>
    <row r="95" spans="1:9" x14ac:dyDescent="0.25">
      <c r="A95" s="3" t="s">
        <v>376</v>
      </c>
      <c r="B95" s="3" t="s">
        <v>377</v>
      </c>
      <c r="C95" s="4" t="s">
        <v>378</v>
      </c>
      <c r="D95" s="3" t="s">
        <v>173</v>
      </c>
      <c r="E95" s="5" t="s">
        <v>379</v>
      </c>
      <c r="F95" s="6" t="s">
        <v>380</v>
      </c>
      <c r="G95" s="13">
        <f t="shared" si="2"/>
        <v>269360</v>
      </c>
      <c r="H95" s="2">
        <f>SUMIF(локалка!$C$14:$C$462,IF(C95=C95,INDEX(локалка!$C$14:$C$462,MATCH(C95,локалка!$C$14:$C$462,0)),),локалка!$G$14:$G$462)</f>
        <v>6.7339999999999997E-2</v>
      </c>
      <c r="I95" s="2">
        <f t="shared" si="3"/>
        <v>0</v>
      </c>
    </row>
    <row r="96" spans="1:9" x14ac:dyDescent="0.25">
      <c r="A96" s="3" t="s">
        <v>381</v>
      </c>
      <c r="B96" s="3" t="s">
        <v>382</v>
      </c>
      <c r="C96" s="4" t="s">
        <v>383</v>
      </c>
      <c r="D96" s="3" t="s">
        <v>173</v>
      </c>
      <c r="E96" s="5" t="s">
        <v>384</v>
      </c>
      <c r="F96" s="6" t="s">
        <v>380</v>
      </c>
      <c r="G96" s="13">
        <f t="shared" si="2"/>
        <v>7160</v>
      </c>
      <c r="H96" s="2">
        <f>SUMIF(локалка!$C$14:$C$462,IF(C96=C96,INDEX(локалка!$C$14:$C$462,MATCH(C96,локалка!$C$14:$C$462,0)),),локалка!$G$14:$G$462)</f>
        <v>1.7899999999999999E-3</v>
      </c>
      <c r="I96" s="2">
        <f t="shared" si="3"/>
        <v>0</v>
      </c>
    </row>
    <row r="97" spans="1:9" ht="22.5" x14ac:dyDescent="0.25">
      <c r="A97" s="3" t="s">
        <v>385</v>
      </c>
      <c r="B97" s="3" t="s">
        <v>386</v>
      </c>
      <c r="C97" s="4" t="s">
        <v>387</v>
      </c>
      <c r="D97" s="3" t="s">
        <v>173</v>
      </c>
      <c r="E97" s="5" t="s">
        <v>388</v>
      </c>
      <c r="F97" s="6" t="s">
        <v>389</v>
      </c>
      <c r="G97" s="13">
        <f t="shared" si="2"/>
        <v>54.664999999999992</v>
      </c>
      <c r="H97" s="2">
        <f>SUMIF(локалка!$C$14:$C$462,IF(C97=C97,INDEX(локалка!$C$14:$C$462,MATCH(C97,локалка!$C$14:$C$462,0)),),локалка!$G$14:$G$462)</f>
        <v>1.2999999999999999E-4</v>
      </c>
      <c r="I97" s="2">
        <f t="shared" si="3"/>
        <v>0</v>
      </c>
    </row>
    <row r="98" spans="1:9" ht="22.5" x14ac:dyDescent="0.25">
      <c r="A98" s="3" t="s">
        <v>390</v>
      </c>
      <c r="B98" s="3" t="s">
        <v>391</v>
      </c>
      <c r="C98" s="4" t="s">
        <v>392</v>
      </c>
      <c r="D98" s="3" t="s">
        <v>173</v>
      </c>
      <c r="E98" s="5" t="s">
        <v>393</v>
      </c>
      <c r="F98" s="6" t="s">
        <v>389</v>
      </c>
      <c r="G98" s="13">
        <f t="shared" si="2"/>
        <v>33.64</v>
      </c>
      <c r="H98" s="2">
        <f>SUMIF(локалка!$C$14:$C$462,IF(C98=C98,INDEX(локалка!$C$14:$C$462,MATCH(C98,локалка!$C$14:$C$462,0)),),локалка!$G$14:$G$462)</f>
        <v>8.0000000000000007E-5</v>
      </c>
      <c r="I98" s="2">
        <f t="shared" si="3"/>
        <v>0</v>
      </c>
    </row>
    <row r="99" spans="1:9" ht="22.5" x14ac:dyDescent="0.25">
      <c r="A99" s="3" t="s">
        <v>394</v>
      </c>
      <c r="B99" s="3" t="s">
        <v>395</v>
      </c>
      <c r="C99" s="4" t="s">
        <v>396</v>
      </c>
      <c r="D99" s="3" t="s">
        <v>173</v>
      </c>
      <c r="E99" s="5" t="s">
        <v>397</v>
      </c>
      <c r="F99" s="6" t="s">
        <v>389</v>
      </c>
      <c r="G99" s="13">
        <f t="shared" si="2"/>
        <v>1320.37</v>
      </c>
      <c r="H99" s="2">
        <f>SUMIF(локалка!$C$14:$C$462,IF(C99=C99,INDEX(локалка!$C$14:$C$462,MATCH(C99,локалка!$C$14:$C$462,0)),),локалка!$G$14:$G$462)</f>
        <v>3.14E-3</v>
      </c>
      <c r="I99" s="2">
        <f t="shared" si="3"/>
        <v>0</v>
      </c>
    </row>
    <row r="100" spans="1:9" ht="22.5" x14ac:dyDescent="0.25">
      <c r="A100" s="3" t="s">
        <v>284</v>
      </c>
      <c r="B100" s="3" t="s">
        <v>398</v>
      </c>
      <c r="C100" s="4" t="s">
        <v>399</v>
      </c>
      <c r="D100" s="3" t="s">
        <v>173</v>
      </c>
      <c r="E100" s="5" t="s">
        <v>400</v>
      </c>
      <c r="F100" s="6" t="s">
        <v>401</v>
      </c>
      <c r="G100" s="13">
        <f t="shared" si="2"/>
        <v>20218.400000000001</v>
      </c>
      <c r="H100" s="2">
        <f>SUMIF(локалка!$C$14:$C$462,IF(C100=C100,INDEX(локалка!$C$14:$C$462,MATCH(C100,локалка!$C$14:$C$462,0)),),локалка!$G$14:$G$462)</f>
        <v>2.5400000000000002E-3</v>
      </c>
      <c r="I100" s="2">
        <f t="shared" si="3"/>
        <v>0</v>
      </c>
    </row>
    <row r="101" spans="1:9" ht="22.5" x14ac:dyDescent="0.25">
      <c r="A101" s="3" t="s">
        <v>402</v>
      </c>
      <c r="B101" s="3" t="s">
        <v>403</v>
      </c>
      <c r="C101" s="4" t="s">
        <v>404</v>
      </c>
      <c r="D101" s="3" t="s">
        <v>173</v>
      </c>
      <c r="E101" s="5" t="s">
        <v>405</v>
      </c>
      <c r="F101" s="6" t="s">
        <v>175</v>
      </c>
      <c r="G101" s="13">
        <f t="shared" si="2"/>
        <v>5250</v>
      </c>
      <c r="H101" s="2">
        <f>SUMIF(локалка!$C$14:$C$462,IF(C101=C101,INDEX(локалка!$C$14:$C$462,MATCH(C101,локалка!$C$14:$C$462,0)),),локалка!$G$14:$G$462)</f>
        <v>7.5000000000000002E-4</v>
      </c>
      <c r="I101" s="2">
        <f t="shared" si="3"/>
        <v>0</v>
      </c>
    </row>
    <row r="102" spans="1:9" ht="33.75" x14ac:dyDescent="0.25">
      <c r="A102" s="3" t="s">
        <v>406</v>
      </c>
      <c r="B102" s="3" t="s">
        <v>407</v>
      </c>
      <c r="C102" s="4" t="s">
        <v>408</v>
      </c>
      <c r="D102" s="3" t="s">
        <v>173</v>
      </c>
      <c r="E102" s="5" t="s">
        <v>174</v>
      </c>
      <c r="F102" s="6" t="s">
        <v>409</v>
      </c>
      <c r="G102" s="13">
        <f t="shared" si="2"/>
        <v>5249.9999999999991</v>
      </c>
      <c r="H102" s="2">
        <f>SUMIF(локалка!$C$14:$C$462,IF(C102=C102,INDEX(локалка!$C$14:$C$462,MATCH(C102,локалка!$C$14:$C$462,0)),),локалка!$G$14:$G$462)</f>
        <v>5.9999999999999995E-4</v>
      </c>
      <c r="I102" s="2">
        <f t="shared" si="3"/>
        <v>0</v>
      </c>
    </row>
    <row r="103" spans="1:9" ht="33.75" x14ac:dyDescent="0.25">
      <c r="A103" s="3" t="s">
        <v>410</v>
      </c>
      <c r="B103" s="3" t="s">
        <v>411</v>
      </c>
      <c r="C103" s="4" t="s">
        <v>412</v>
      </c>
      <c r="D103" s="3" t="s">
        <v>217</v>
      </c>
      <c r="E103" s="5" t="s">
        <v>413</v>
      </c>
      <c r="F103" s="6" t="s">
        <v>414</v>
      </c>
      <c r="G103" s="13">
        <f t="shared" si="2"/>
        <v>17800.146000000001</v>
      </c>
      <c r="H103" s="2">
        <f>SUMIF(локалка!$C$14:$C$462,IF(C103=C103,INDEX(локалка!$C$14:$C$462,MATCH(C103,локалка!$C$14:$C$462,0)),),локалка!$G$14:$G$462)</f>
        <v>1.9560599999999999</v>
      </c>
      <c r="I103" s="2">
        <f t="shared" si="3"/>
        <v>0</v>
      </c>
    </row>
    <row r="104" spans="1:9" x14ac:dyDescent="0.25">
      <c r="A104" s="3" t="s">
        <v>415</v>
      </c>
      <c r="B104" s="3" t="s">
        <v>416</v>
      </c>
      <c r="C104" s="4" t="s">
        <v>417</v>
      </c>
      <c r="D104" s="3" t="s">
        <v>173</v>
      </c>
      <c r="E104" s="5" t="s">
        <v>418</v>
      </c>
      <c r="F104" s="6" t="s">
        <v>409</v>
      </c>
      <c r="G104" s="13">
        <f t="shared" si="2"/>
        <v>1052362.5</v>
      </c>
      <c r="H104" s="2">
        <f>SUMIF(локалка!$C$14:$C$462,IF(C104=C104,INDEX(локалка!$C$14:$C$462,MATCH(C104,локалка!$C$14:$C$462,0)),),локалка!$G$14:$G$462)</f>
        <v>0.12027</v>
      </c>
      <c r="I104" s="2">
        <f t="shared" si="3"/>
        <v>0</v>
      </c>
    </row>
    <row r="105" spans="1:9" ht="22.5" x14ac:dyDescent="0.25">
      <c r="A105" s="3" t="s">
        <v>419</v>
      </c>
      <c r="B105" s="3" t="s">
        <v>420</v>
      </c>
      <c r="C105" s="4" t="s">
        <v>421</v>
      </c>
      <c r="D105" s="3" t="s">
        <v>173</v>
      </c>
      <c r="E105" s="5" t="s">
        <v>422</v>
      </c>
      <c r="F105" s="6" t="s">
        <v>196</v>
      </c>
      <c r="G105" s="13">
        <f t="shared" si="2"/>
        <v>2269.3565800000001</v>
      </c>
      <c r="H105" s="2">
        <f>SUMIF(локалка!$C$14:$C$462,IF(C105=C105,INDEX(локалка!$C$14:$C$462,MATCH(C105,локалка!$C$14:$C$462,0)),),локалка!$G$14:$G$462)</f>
        <v>3.8000000000000002E-4</v>
      </c>
      <c r="I105" s="2">
        <f t="shared" si="3"/>
        <v>0</v>
      </c>
    </row>
    <row r="106" spans="1:9" x14ac:dyDescent="0.25">
      <c r="A106" s="3" t="s">
        <v>423</v>
      </c>
      <c r="B106" s="3" t="s">
        <v>424</v>
      </c>
      <c r="C106" s="4" t="s">
        <v>425</v>
      </c>
      <c r="D106" s="3" t="s">
        <v>234</v>
      </c>
      <c r="E106" s="5" t="s">
        <v>426</v>
      </c>
      <c r="F106" s="6" t="s">
        <v>222</v>
      </c>
      <c r="G106" s="13">
        <f t="shared" si="2"/>
        <v>4279.9050000000007</v>
      </c>
      <c r="H106" s="2">
        <f>SUMIF(локалка!$C$14:$C$462,IF(C106=C106,INDEX(локалка!$C$14:$C$462,MATCH(C106,локалка!$C$14:$C$462,0)),),локалка!$G$14:$G$462)</f>
        <v>1.2228300000000001</v>
      </c>
      <c r="I106" s="2">
        <f t="shared" si="3"/>
        <v>0</v>
      </c>
    </row>
    <row r="107" spans="1:9" x14ac:dyDescent="0.25">
      <c r="A107" s="3" t="s">
        <v>427</v>
      </c>
      <c r="B107" s="3" t="s">
        <v>428</v>
      </c>
      <c r="C107" s="4" t="s">
        <v>429</v>
      </c>
      <c r="D107" s="3" t="s">
        <v>173</v>
      </c>
      <c r="E107" s="5" t="s">
        <v>430</v>
      </c>
      <c r="F107" s="6" t="s">
        <v>431</v>
      </c>
      <c r="G107" s="13">
        <f t="shared" si="2"/>
        <v>1674</v>
      </c>
      <c r="H107" s="2">
        <f>SUMIF(локалка!$C$14:$C$462,IF(C107=C107,INDEX(локалка!$C$14:$C$462,MATCH(C107,локалка!$C$14:$C$462,0)),),локалка!$G$14:$G$462)</f>
        <v>2.7899999999999999E-3</v>
      </c>
      <c r="I107" s="2">
        <f t="shared" si="3"/>
        <v>0</v>
      </c>
    </row>
    <row r="108" spans="1:9" x14ac:dyDescent="0.25">
      <c r="A108" s="3" t="s">
        <v>432</v>
      </c>
      <c r="B108" s="3" t="s">
        <v>433</v>
      </c>
      <c r="C108" s="4" t="s">
        <v>434</v>
      </c>
      <c r="D108" s="3" t="s">
        <v>173</v>
      </c>
      <c r="E108" s="5" t="s">
        <v>435</v>
      </c>
      <c r="F108" s="6" t="s">
        <v>436</v>
      </c>
      <c r="G108" s="13">
        <f t="shared" si="2"/>
        <v>2216.62</v>
      </c>
      <c r="H108" s="2">
        <f>SUMIF(локалка!$C$14:$C$462,IF(C108=C108,INDEX(локалка!$C$14:$C$462,MATCH(C108,локалка!$C$14:$C$462,0)),),локалка!$G$14:$G$462)</f>
        <v>1.3999999999999999E-4</v>
      </c>
      <c r="I108" s="2">
        <f t="shared" si="3"/>
        <v>0</v>
      </c>
    </row>
    <row r="109" spans="1:9" x14ac:dyDescent="0.25">
      <c r="A109" s="3" t="s">
        <v>437</v>
      </c>
      <c r="B109" s="3" t="s">
        <v>438</v>
      </c>
      <c r="C109" s="4" t="s">
        <v>439</v>
      </c>
      <c r="D109" s="3" t="s">
        <v>173</v>
      </c>
      <c r="E109" s="5" t="s">
        <v>440</v>
      </c>
      <c r="F109" s="6" t="s">
        <v>441</v>
      </c>
      <c r="G109" s="13">
        <f t="shared" ref="G109:G167" si="4">F109*H109</f>
        <v>21330</v>
      </c>
      <c r="H109" s="2">
        <f>SUMIF(локалка!$C$14:$C$462,IF(C109=C109,INDEX(локалка!$C$14:$C$462,MATCH(C109,локалка!$C$14:$C$462,0)),),локалка!$G$14:$G$462)</f>
        <v>1.58E-3</v>
      </c>
      <c r="I109" s="2">
        <f t="shared" ref="I109:I167" si="5">ROUND(E109-H109,2)</f>
        <v>0</v>
      </c>
    </row>
    <row r="110" spans="1:9" x14ac:dyDescent="0.25">
      <c r="A110" s="3" t="s">
        <v>442</v>
      </c>
      <c r="B110" s="3" t="s">
        <v>443</v>
      </c>
      <c r="C110" s="4" t="s">
        <v>444</v>
      </c>
      <c r="D110" s="3" t="s">
        <v>173</v>
      </c>
      <c r="E110" s="5" t="s">
        <v>445</v>
      </c>
      <c r="F110" s="6" t="s">
        <v>441</v>
      </c>
      <c r="G110" s="13">
        <f t="shared" si="4"/>
        <v>51435</v>
      </c>
      <c r="H110" s="2">
        <f>SUMIF(локалка!$C$14:$C$462,IF(C110=C110,INDEX(локалка!$C$14:$C$462,MATCH(C110,локалка!$C$14:$C$462,0)),),локалка!$G$14:$G$462)</f>
        <v>3.81E-3</v>
      </c>
      <c r="I110" s="2">
        <f t="shared" si="5"/>
        <v>0</v>
      </c>
    </row>
    <row r="111" spans="1:9" x14ac:dyDescent="0.25">
      <c r="A111" s="3" t="s">
        <v>446</v>
      </c>
      <c r="B111" s="3" t="s">
        <v>447</v>
      </c>
      <c r="C111" s="4" t="s">
        <v>448</v>
      </c>
      <c r="D111" s="3" t="s">
        <v>168</v>
      </c>
      <c r="E111" s="5" t="s">
        <v>449</v>
      </c>
      <c r="F111" s="6" t="s">
        <v>153</v>
      </c>
      <c r="G111" s="13">
        <f t="shared" si="4"/>
        <v>3484.6200000000003</v>
      </c>
      <c r="H111" s="2">
        <f>SUMIF(локалка!$C$14:$C$462,IF(C111=C111,INDEX(локалка!$C$14:$C$462,MATCH(C111,локалка!$C$14:$C$462,0)),),локалка!$G$14:$G$462)</f>
        <v>0.25812000000000002</v>
      </c>
      <c r="I111" s="2">
        <f t="shared" si="5"/>
        <v>0</v>
      </c>
    </row>
    <row r="112" spans="1:9" x14ac:dyDescent="0.25">
      <c r="A112" s="3" t="s">
        <v>450</v>
      </c>
      <c r="B112" s="3" t="s">
        <v>451</v>
      </c>
      <c r="C112" s="4" t="s">
        <v>452</v>
      </c>
      <c r="D112" s="3" t="s">
        <v>168</v>
      </c>
      <c r="E112" s="5" t="s">
        <v>453</v>
      </c>
      <c r="F112" s="6" t="s">
        <v>153</v>
      </c>
      <c r="G112" s="13">
        <f t="shared" si="4"/>
        <v>945.00000000000011</v>
      </c>
      <c r="H112" s="2">
        <f>SUMIF(локалка!$C$14:$C$462,IF(C112=C112,INDEX(локалка!$C$14:$C$462,MATCH(C112,локалка!$C$14:$C$462,0)),),локалка!$G$14:$G$462)</f>
        <v>7.0000000000000007E-2</v>
      </c>
      <c r="I112" s="2">
        <f t="shared" si="5"/>
        <v>0</v>
      </c>
    </row>
    <row r="113" spans="1:9" x14ac:dyDescent="0.25">
      <c r="A113" s="3" t="s">
        <v>454</v>
      </c>
      <c r="B113" s="3" t="s">
        <v>455</v>
      </c>
      <c r="C113" s="4" t="s">
        <v>456</v>
      </c>
      <c r="D113" s="3" t="s">
        <v>234</v>
      </c>
      <c r="E113" s="5" t="s">
        <v>457</v>
      </c>
      <c r="F113" s="6" t="s">
        <v>458</v>
      </c>
      <c r="G113" s="13">
        <f t="shared" si="4"/>
        <v>131023.9952</v>
      </c>
      <c r="H113" s="2">
        <f>SUMIF(локалка!$C$14:$C$462,IF(C113=C113,INDEX(локалка!$C$14:$C$462,MATCH(C113,локалка!$C$14:$C$462,0)),),локалка!$G$14:$G$462)</f>
        <v>4.5920000000000002E-2</v>
      </c>
      <c r="I113" s="2">
        <f t="shared" si="5"/>
        <v>0</v>
      </c>
    </row>
    <row r="114" spans="1:9" x14ac:dyDescent="0.25">
      <c r="A114" s="3" t="s">
        <v>459</v>
      </c>
      <c r="B114" s="3" t="s">
        <v>460</v>
      </c>
      <c r="C114" s="4" t="s">
        <v>461</v>
      </c>
      <c r="D114" s="3" t="s">
        <v>234</v>
      </c>
      <c r="E114" s="5" t="s">
        <v>462</v>
      </c>
      <c r="F114" s="6" t="s">
        <v>463</v>
      </c>
      <c r="G114" s="13">
        <f t="shared" si="4"/>
        <v>0</v>
      </c>
      <c r="H114" s="2">
        <f>SUMIF(локалка!$C$14:$C$462,IF(C114=C114,INDEX(локалка!$C$14:$C$462,MATCH(C114,локалка!$C$14:$C$462,0)),),локалка!$G$14:$G$462)</f>
        <v>0.34272000000000002</v>
      </c>
      <c r="I114" s="2">
        <f t="shared" si="5"/>
        <v>0</v>
      </c>
    </row>
    <row r="115" spans="1:9" x14ac:dyDescent="0.25">
      <c r="A115" s="3" t="s">
        <v>464</v>
      </c>
      <c r="B115" s="3" t="s">
        <v>465</v>
      </c>
      <c r="C115" s="4" t="s">
        <v>466</v>
      </c>
      <c r="D115" s="3" t="s">
        <v>217</v>
      </c>
      <c r="E115" s="5" t="s">
        <v>467</v>
      </c>
      <c r="F115" s="6" t="s">
        <v>463</v>
      </c>
      <c r="G115" s="13">
        <f t="shared" si="4"/>
        <v>0</v>
      </c>
      <c r="H115" s="2">
        <f>SUMIF(локалка!$C$14:$C$462,IF(C115=C115,INDEX(локалка!$C$14:$C$462,MATCH(C115,локалка!$C$14:$C$462,0)),),локалка!$G$14:$G$462)</f>
        <v>0.20100000000000001</v>
      </c>
      <c r="I115" s="2">
        <f t="shared" si="5"/>
        <v>0</v>
      </c>
    </row>
    <row r="116" spans="1:9" ht="22.5" x14ac:dyDescent="0.25">
      <c r="A116" s="3" t="s">
        <v>468</v>
      </c>
      <c r="B116" s="3" t="s">
        <v>469</v>
      </c>
      <c r="C116" s="4" t="s">
        <v>470</v>
      </c>
      <c r="D116" s="3" t="s">
        <v>217</v>
      </c>
      <c r="E116" s="5" t="s">
        <v>471</v>
      </c>
      <c r="F116" s="6" t="s">
        <v>472</v>
      </c>
      <c r="G116" s="13">
        <f t="shared" si="4"/>
        <v>1163.4839999999999</v>
      </c>
      <c r="H116" s="2">
        <f>SUMIF(локалка!$C$14:$C$462,IF(C116=C116,INDEX(локалка!$C$14:$C$462,MATCH(C116,локалка!$C$14:$C$462,0)),),локалка!$G$14:$G$462)</f>
        <v>0.20412</v>
      </c>
      <c r="I116" s="2">
        <f t="shared" si="5"/>
        <v>0</v>
      </c>
    </row>
    <row r="117" spans="1:9" ht="22.5" x14ac:dyDescent="0.25">
      <c r="A117" s="3" t="s">
        <v>473</v>
      </c>
      <c r="B117" s="3" t="s">
        <v>474</v>
      </c>
      <c r="C117" s="4" t="s">
        <v>475</v>
      </c>
      <c r="D117" s="3" t="s">
        <v>234</v>
      </c>
      <c r="E117" s="5" t="s">
        <v>476</v>
      </c>
      <c r="F117" s="6" t="s">
        <v>458</v>
      </c>
      <c r="G117" s="13">
        <f t="shared" si="4"/>
        <v>234342.35030000002</v>
      </c>
      <c r="H117" s="2">
        <f>SUMIF(локалка!$C$14:$C$462,IF(C117=C117,INDEX(локалка!$C$14:$C$462,MATCH(C117,локалка!$C$14:$C$462,0)),),локалка!$G$14:$G$462)</f>
        <v>8.2130000000000009E-2</v>
      </c>
      <c r="I117" s="2">
        <f t="shared" si="5"/>
        <v>0</v>
      </c>
    </row>
    <row r="118" spans="1:9" ht="22.5" x14ac:dyDescent="0.25">
      <c r="A118" s="3" t="s">
        <v>477</v>
      </c>
      <c r="B118" s="3" t="s">
        <v>478</v>
      </c>
      <c r="C118" s="4" t="s">
        <v>479</v>
      </c>
      <c r="D118" s="3" t="s">
        <v>234</v>
      </c>
      <c r="E118" s="5" t="s">
        <v>480</v>
      </c>
      <c r="F118" s="6" t="s">
        <v>458</v>
      </c>
      <c r="G118" s="13">
        <f t="shared" si="4"/>
        <v>10157.783599999999</v>
      </c>
      <c r="H118" s="2">
        <f>SUMIF(локалка!$C$14:$C$462,IF(C118=C118,INDEX(локалка!$C$14:$C$462,MATCH(C118,локалка!$C$14:$C$462,0)),),локалка!$G$14:$G$462)</f>
        <v>3.5599999999999998E-3</v>
      </c>
      <c r="I118" s="2">
        <f t="shared" si="5"/>
        <v>0</v>
      </c>
    </row>
    <row r="119" spans="1:9" ht="22.5" x14ac:dyDescent="0.25">
      <c r="A119" s="3" t="s">
        <v>481</v>
      </c>
      <c r="B119" s="3" t="s">
        <v>482</v>
      </c>
      <c r="C119" s="4" t="s">
        <v>483</v>
      </c>
      <c r="D119" s="3" t="s">
        <v>234</v>
      </c>
      <c r="E119" s="5" t="s">
        <v>484</v>
      </c>
      <c r="F119" s="6" t="s">
        <v>485</v>
      </c>
      <c r="G119" s="13">
        <f t="shared" si="4"/>
        <v>11984.999999999998</v>
      </c>
      <c r="H119" s="2">
        <f>SUMIF(локалка!$C$14:$C$462,IF(C119=C119,INDEX(локалка!$C$14:$C$462,MATCH(C119,локалка!$C$14:$C$462,0)),),локалка!$G$14:$G$462)</f>
        <v>5.0999999999999995E-3</v>
      </c>
      <c r="I119" s="2">
        <f t="shared" si="5"/>
        <v>0</v>
      </c>
    </row>
    <row r="120" spans="1:9" ht="22.5" x14ac:dyDescent="0.25">
      <c r="A120" s="3" t="s">
        <v>486</v>
      </c>
      <c r="B120" s="3" t="s">
        <v>487</v>
      </c>
      <c r="C120" s="4" t="s">
        <v>488</v>
      </c>
      <c r="D120" s="3" t="s">
        <v>234</v>
      </c>
      <c r="E120" s="5" t="s">
        <v>489</v>
      </c>
      <c r="F120" s="6" t="s">
        <v>490</v>
      </c>
      <c r="G120" s="13">
        <f t="shared" si="4"/>
        <v>3015</v>
      </c>
      <c r="H120" s="2">
        <f>SUMIF(локалка!$C$14:$C$462,IF(C120=C120,INDEX(локалка!$C$14:$C$462,MATCH(C120,локалка!$C$14:$C$462,0)),),локалка!$G$14:$G$462)</f>
        <v>1.34E-3</v>
      </c>
      <c r="I120" s="2">
        <f t="shared" si="5"/>
        <v>0</v>
      </c>
    </row>
    <row r="121" spans="1:9" ht="22.5" x14ac:dyDescent="0.25">
      <c r="A121" s="3" t="s">
        <v>491</v>
      </c>
      <c r="B121" s="3" t="s">
        <v>492</v>
      </c>
      <c r="C121" s="4" t="s">
        <v>493</v>
      </c>
      <c r="D121" s="3" t="s">
        <v>234</v>
      </c>
      <c r="E121" s="5" t="s">
        <v>494</v>
      </c>
      <c r="F121" s="6" t="s">
        <v>495</v>
      </c>
      <c r="G121" s="13">
        <f t="shared" si="4"/>
        <v>294700</v>
      </c>
      <c r="H121" s="2">
        <f>SUMIF(локалка!$C$14:$C$462,IF(C121=C121,INDEX(локалка!$C$14:$C$462,MATCH(C121,локалка!$C$14:$C$462,0)),),локалка!$G$14:$G$462)</f>
        <v>1.1200000000000001</v>
      </c>
      <c r="I121" s="2">
        <f t="shared" si="5"/>
        <v>0</v>
      </c>
    </row>
    <row r="122" spans="1:9" x14ac:dyDescent="0.25">
      <c r="A122" s="3" t="s">
        <v>496</v>
      </c>
      <c r="B122" s="3" t="s">
        <v>497</v>
      </c>
      <c r="C122" s="4" t="s">
        <v>498</v>
      </c>
      <c r="D122" s="3" t="s">
        <v>173</v>
      </c>
      <c r="E122" s="5" t="s">
        <v>499</v>
      </c>
      <c r="F122" s="6" t="s">
        <v>295</v>
      </c>
      <c r="G122" s="13">
        <f t="shared" si="4"/>
        <v>3410</v>
      </c>
      <c r="H122" s="2">
        <f>SUMIF(локалка!$C$14:$C$462,IF(C122=C122,INDEX(локалка!$C$14:$C$462,MATCH(C122,локалка!$C$14:$C$462,0)),),локалка!$G$14:$G$462)</f>
        <v>3.1E-4</v>
      </c>
      <c r="I122" s="2">
        <f t="shared" si="5"/>
        <v>0</v>
      </c>
    </row>
    <row r="123" spans="1:9" x14ac:dyDescent="0.25">
      <c r="A123" s="3" t="s">
        <v>500</v>
      </c>
      <c r="B123" s="3" t="s">
        <v>501</v>
      </c>
      <c r="C123" s="4" t="s">
        <v>502</v>
      </c>
      <c r="D123" s="3" t="s">
        <v>225</v>
      </c>
      <c r="E123" s="5" t="s">
        <v>503</v>
      </c>
      <c r="F123" s="6" t="s">
        <v>227</v>
      </c>
      <c r="G123" s="13">
        <f t="shared" si="4"/>
        <v>7104.0000000000009</v>
      </c>
      <c r="H123" s="2">
        <f>SUMIF(локалка!$C$14:$C$462,IF(C123=C123,INDEX(локалка!$C$14:$C$462,MATCH(C123,локалка!$C$14:$C$462,0)),),локалка!$G$14:$G$462)</f>
        <v>4.7360000000000007</v>
      </c>
      <c r="I123" s="2">
        <f t="shared" si="5"/>
        <v>0</v>
      </c>
    </row>
    <row r="124" spans="1:9" x14ac:dyDescent="0.25">
      <c r="A124" s="3" t="s">
        <v>504</v>
      </c>
      <c r="B124" s="3" t="s">
        <v>505</v>
      </c>
      <c r="C124" s="4" t="s">
        <v>506</v>
      </c>
      <c r="D124" s="3" t="s">
        <v>158</v>
      </c>
      <c r="E124" s="5" t="s">
        <v>14</v>
      </c>
      <c r="F124" s="6" t="s">
        <v>507</v>
      </c>
      <c r="G124" s="13">
        <f t="shared" si="4"/>
        <v>8000</v>
      </c>
      <c r="H124" s="2">
        <f>SUMIF(локалка!$C$14:$C$462,IF(C124=C124,INDEX(локалка!$C$14:$C$462,MATCH(C124,локалка!$C$14:$C$462,0)),),локалка!$G$14:$G$462)</f>
        <v>4</v>
      </c>
      <c r="I124" s="2">
        <f t="shared" si="5"/>
        <v>0</v>
      </c>
    </row>
    <row r="125" spans="1:9" x14ac:dyDescent="0.25">
      <c r="A125" s="3" t="s">
        <v>508</v>
      </c>
      <c r="B125" s="3" t="s">
        <v>509</v>
      </c>
      <c r="C125" s="4" t="s">
        <v>510</v>
      </c>
      <c r="D125" s="3" t="s">
        <v>217</v>
      </c>
      <c r="E125" s="5" t="s">
        <v>511</v>
      </c>
      <c r="F125" s="6" t="s">
        <v>512</v>
      </c>
      <c r="G125" s="13">
        <f t="shared" si="4"/>
        <v>264600</v>
      </c>
      <c r="H125" s="2">
        <f>SUMIF(локалка!$C$14:$C$462,IF(C125=C125,INDEX(локалка!$C$14:$C$462,MATCH(C125,локалка!$C$14:$C$462,0)),),локалка!$G$14:$G$462)</f>
        <v>11.76</v>
      </c>
      <c r="I125" s="2">
        <f t="shared" si="5"/>
        <v>0</v>
      </c>
    </row>
    <row r="126" spans="1:9" x14ac:dyDescent="0.25">
      <c r="A126" s="3" t="s">
        <v>513</v>
      </c>
      <c r="B126" s="3" t="s">
        <v>514</v>
      </c>
      <c r="C126" s="4" t="s">
        <v>515</v>
      </c>
      <c r="D126" s="3" t="s">
        <v>168</v>
      </c>
      <c r="E126" s="5" t="s">
        <v>516</v>
      </c>
      <c r="F126" s="6" t="s">
        <v>170</v>
      </c>
      <c r="G126" s="13">
        <f t="shared" si="4"/>
        <v>275.375</v>
      </c>
      <c r="H126" s="2">
        <f>SUMIF(локалка!$C$14:$C$462,IF(C126=C126,INDEX(локалка!$C$14:$C$462,MATCH(C126,локалка!$C$14:$C$462,0)),),локалка!$G$14:$G$462)</f>
        <v>0.11015</v>
      </c>
      <c r="I126" s="2">
        <f t="shared" si="5"/>
        <v>0</v>
      </c>
    </row>
    <row r="127" spans="1:9" x14ac:dyDescent="0.25">
      <c r="A127" s="3" t="s">
        <v>517</v>
      </c>
      <c r="B127" s="3" t="s">
        <v>518</v>
      </c>
      <c r="C127" s="4" t="s">
        <v>519</v>
      </c>
      <c r="D127" s="3" t="s">
        <v>234</v>
      </c>
      <c r="E127" s="5" t="s">
        <v>520</v>
      </c>
      <c r="F127" s="6" t="s">
        <v>231</v>
      </c>
      <c r="G127" s="13">
        <f t="shared" si="4"/>
        <v>158400</v>
      </c>
      <c r="H127" s="2">
        <f>SUMIF(локалка!$C$14:$C$462,IF(C127=C127,INDEX(локалка!$C$14:$C$462,MATCH(C127,локалка!$C$14:$C$462,0)),),локалка!$G$14:$G$462)</f>
        <v>4.4000000000000004</v>
      </c>
      <c r="I127" s="2">
        <f t="shared" si="5"/>
        <v>0</v>
      </c>
    </row>
    <row r="128" spans="1:9" x14ac:dyDescent="0.25">
      <c r="A128" s="3" t="s">
        <v>521</v>
      </c>
      <c r="B128" s="3" t="s">
        <v>522</v>
      </c>
      <c r="C128" s="4" t="s">
        <v>523</v>
      </c>
      <c r="D128" s="3" t="s">
        <v>163</v>
      </c>
      <c r="E128" s="5" t="s">
        <v>524</v>
      </c>
      <c r="F128" s="6" t="s">
        <v>525</v>
      </c>
      <c r="G128" s="13">
        <f t="shared" si="4"/>
        <v>33633</v>
      </c>
      <c r="H128" s="2">
        <f>SUMIF(локалка!$C$14:$C$462,IF(C128=C128,INDEX(локалка!$C$14:$C$462,MATCH(C128,локалка!$C$14:$C$462,0)),),локалка!$G$14:$G$462)</f>
        <v>7.4740000000000002</v>
      </c>
      <c r="I128" s="2">
        <f t="shared" si="5"/>
        <v>0</v>
      </c>
    </row>
    <row r="129" spans="1:9" x14ac:dyDescent="0.25">
      <c r="A129" s="3" t="s">
        <v>526</v>
      </c>
      <c r="B129" s="3" t="s">
        <v>527</v>
      </c>
      <c r="C129" s="4" t="s">
        <v>528</v>
      </c>
      <c r="D129" s="3" t="s">
        <v>217</v>
      </c>
      <c r="E129" s="5" t="s">
        <v>529</v>
      </c>
      <c r="F129" s="6" t="s">
        <v>530</v>
      </c>
      <c r="G129" s="13">
        <f t="shared" si="4"/>
        <v>133380</v>
      </c>
      <c r="H129" s="2">
        <f>SUMIF(локалка!$C$14:$C$462,IF(C129=C129,INDEX(локалка!$C$14:$C$462,MATCH(C129,локалка!$C$14:$C$462,0)),),локалка!$G$14:$G$462)</f>
        <v>2.5649999999999999</v>
      </c>
      <c r="I129" s="2">
        <f t="shared" si="5"/>
        <v>0</v>
      </c>
    </row>
    <row r="130" spans="1:9" x14ac:dyDescent="0.25">
      <c r="A130" s="3" t="s">
        <v>531</v>
      </c>
      <c r="B130" s="3" t="s">
        <v>532</v>
      </c>
      <c r="C130" s="4" t="s">
        <v>533</v>
      </c>
      <c r="D130" s="3" t="s">
        <v>158</v>
      </c>
      <c r="E130" s="5" t="s">
        <v>534</v>
      </c>
      <c r="F130" s="6" t="s">
        <v>463</v>
      </c>
      <c r="G130" s="13">
        <f t="shared" si="4"/>
        <v>0</v>
      </c>
      <c r="H130" s="2">
        <f>SUMIF(локалка!$C$14:$C$462,IF(C130=C130,INDEX(локалка!$C$14:$C$462,MATCH(C130,локалка!$C$14:$C$462,0)),),локалка!$G$14:$G$462)</f>
        <v>1.0630000000000001E-2</v>
      </c>
      <c r="I130" s="2">
        <f t="shared" si="5"/>
        <v>0</v>
      </c>
    </row>
    <row r="131" spans="1:9" x14ac:dyDescent="0.25">
      <c r="A131" s="3" t="s">
        <v>535</v>
      </c>
      <c r="B131" s="3" t="s">
        <v>536</v>
      </c>
      <c r="C131" s="4" t="s">
        <v>537</v>
      </c>
      <c r="D131" s="3" t="s">
        <v>234</v>
      </c>
      <c r="E131" s="5" t="s">
        <v>538</v>
      </c>
      <c r="F131" s="6" t="s">
        <v>539</v>
      </c>
      <c r="G131" s="13">
        <f t="shared" si="4"/>
        <v>99501.763409999985</v>
      </c>
      <c r="H131" s="2">
        <f>SUMIF(локалка!$C$14:$C$462,IF(C131=C131,INDEX(локалка!$C$14:$C$462,MATCH(C131,локалка!$C$14:$C$462,0)),),локалка!$G$14:$G$462)</f>
        <v>0.30449999999999999</v>
      </c>
      <c r="I131" s="2">
        <f t="shared" si="5"/>
        <v>0</v>
      </c>
    </row>
    <row r="132" spans="1:9" x14ac:dyDescent="0.25">
      <c r="A132" s="3" t="s">
        <v>540</v>
      </c>
      <c r="B132" s="3" t="s">
        <v>541</v>
      </c>
      <c r="C132" s="4" t="s">
        <v>542</v>
      </c>
      <c r="D132" s="3" t="s">
        <v>234</v>
      </c>
      <c r="E132" s="5" t="s">
        <v>543</v>
      </c>
      <c r="F132" s="6" t="s">
        <v>544</v>
      </c>
      <c r="G132" s="13">
        <f t="shared" si="4"/>
        <v>1346693.7764832003</v>
      </c>
      <c r="H132" s="2">
        <f>SUMIF(локалка!$C$14:$C$462,IF(C132=C132,INDEX(локалка!$C$14:$C$462,MATCH(C132,локалка!$C$14:$C$462,0)),),локалка!$G$14:$G$462)</f>
        <v>4.2799200000000006</v>
      </c>
      <c r="I132" s="2">
        <f t="shared" si="5"/>
        <v>0</v>
      </c>
    </row>
    <row r="133" spans="1:9" x14ac:dyDescent="0.25">
      <c r="A133" s="3" t="s">
        <v>545</v>
      </c>
      <c r="B133" s="3" t="s">
        <v>546</v>
      </c>
      <c r="C133" s="4" t="s">
        <v>547</v>
      </c>
      <c r="D133" s="3" t="s">
        <v>234</v>
      </c>
      <c r="E133" s="5" t="s">
        <v>548</v>
      </c>
      <c r="F133" s="6" t="s">
        <v>549</v>
      </c>
      <c r="G133" s="13">
        <f t="shared" si="4"/>
        <v>110880</v>
      </c>
      <c r="H133" s="2">
        <f>SUMIF(локалка!$C$14:$C$462,IF(C133=C133,INDEX(локалка!$C$14:$C$462,MATCH(C133,локалка!$C$14:$C$462,0)),),локалка!$G$14:$G$462)</f>
        <v>0.308</v>
      </c>
      <c r="I133" s="2">
        <f t="shared" si="5"/>
        <v>0</v>
      </c>
    </row>
    <row r="134" spans="1:9" x14ac:dyDescent="0.25">
      <c r="A134" s="3" t="s">
        <v>550</v>
      </c>
      <c r="B134" s="3" t="s">
        <v>551</v>
      </c>
      <c r="C134" s="4" t="s">
        <v>552</v>
      </c>
      <c r="D134" s="3" t="s">
        <v>234</v>
      </c>
      <c r="E134" s="5" t="s">
        <v>553</v>
      </c>
      <c r="F134" s="6" t="s">
        <v>240</v>
      </c>
      <c r="G134" s="13">
        <f t="shared" si="4"/>
        <v>19118.064000000002</v>
      </c>
      <c r="H134" s="2">
        <f>SUMIF(локалка!$C$14:$C$462,IF(C134=C134,INDEX(локалка!$C$14:$C$462,MATCH(C134,локалка!$C$14:$C$462,0)),),локалка!$G$14:$G$462)</f>
        <v>0.57120000000000004</v>
      </c>
      <c r="I134" s="2">
        <f t="shared" si="5"/>
        <v>0</v>
      </c>
    </row>
    <row r="135" spans="1:9" x14ac:dyDescent="0.25">
      <c r="A135" s="3" t="s">
        <v>554</v>
      </c>
      <c r="B135" s="3" t="s">
        <v>555</v>
      </c>
      <c r="C135" s="4" t="s">
        <v>556</v>
      </c>
      <c r="D135" s="3" t="s">
        <v>168</v>
      </c>
      <c r="E135" s="5" t="s">
        <v>557</v>
      </c>
      <c r="F135" s="6" t="s">
        <v>558</v>
      </c>
      <c r="G135" s="13">
        <f t="shared" si="4"/>
        <v>1042.1180000000002</v>
      </c>
      <c r="H135" s="2">
        <f>SUMIF(локалка!$C$14:$C$462,IF(C135=C135,INDEX(локалка!$C$14:$C$462,MATCH(C135,локалка!$C$14:$C$462,0)),),локалка!$G$14:$G$462)</f>
        <v>0.31108000000000002</v>
      </c>
      <c r="I135" s="2">
        <f t="shared" si="5"/>
        <v>0</v>
      </c>
    </row>
    <row r="136" spans="1:9" x14ac:dyDescent="0.25">
      <c r="A136" s="3" t="s">
        <v>559</v>
      </c>
      <c r="B136" s="3" t="s">
        <v>560</v>
      </c>
      <c r="C136" s="4" t="s">
        <v>561</v>
      </c>
      <c r="D136" s="3" t="s">
        <v>173</v>
      </c>
      <c r="E136" s="5" t="s">
        <v>562</v>
      </c>
      <c r="F136" s="6" t="s">
        <v>563</v>
      </c>
      <c r="G136" s="13">
        <f t="shared" si="4"/>
        <v>1068</v>
      </c>
      <c r="H136" s="2">
        <f>SUMIF(локалка!$C$14:$C$462,IF(C136=C136,INDEX(локалка!$C$14:$C$462,MATCH(C136,локалка!$C$14:$C$462,0)),),локалка!$G$14:$G$462)</f>
        <v>1.2E-4</v>
      </c>
      <c r="I136" s="2">
        <f t="shared" si="5"/>
        <v>0</v>
      </c>
    </row>
    <row r="137" spans="1:9" x14ac:dyDescent="0.25">
      <c r="A137" s="3" t="s">
        <v>564</v>
      </c>
      <c r="B137" s="3" t="s">
        <v>565</v>
      </c>
      <c r="C137" s="4" t="s">
        <v>566</v>
      </c>
      <c r="D137" s="3" t="s">
        <v>567</v>
      </c>
      <c r="E137" s="5" t="s">
        <v>316</v>
      </c>
      <c r="F137" s="6" t="s">
        <v>304</v>
      </c>
      <c r="G137" s="13">
        <f t="shared" si="4"/>
        <v>2040</v>
      </c>
      <c r="H137" s="2">
        <f>SUMIF(локалка!$C$14:$C$462,IF(C137=C137,INDEX(локалка!$C$14:$C$462,MATCH(C137,локалка!$C$14:$C$462,0)),),локалка!$G$14:$G$462)</f>
        <v>2.4000000000000001E-4</v>
      </c>
      <c r="I137" s="2">
        <f t="shared" si="5"/>
        <v>0</v>
      </c>
    </row>
    <row r="138" spans="1:9" x14ac:dyDescent="0.25">
      <c r="A138" s="3" t="s">
        <v>568</v>
      </c>
      <c r="B138" s="3" t="s">
        <v>569</v>
      </c>
      <c r="C138" s="4" t="s">
        <v>570</v>
      </c>
      <c r="D138" s="3" t="s">
        <v>320</v>
      </c>
      <c r="E138" s="5" t="s">
        <v>571</v>
      </c>
      <c r="F138" s="6" t="s">
        <v>572</v>
      </c>
      <c r="G138" s="13">
        <f t="shared" si="4"/>
        <v>1888</v>
      </c>
      <c r="H138" s="2">
        <f>SUMIF(локалка!$C$14:$C$462,IF(C138=C138,INDEX(локалка!$C$14:$C$462,MATCH(C138,локалка!$C$14:$C$462,0)),),локалка!$G$14:$G$462)</f>
        <v>9.4399999999999998E-2</v>
      </c>
      <c r="I138" s="2">
        <f t="shared" si="5"/>
        <v>0</v>
      </c>
    </row>
    <row r="139" spans="1:9" x14ac:dyDescent="0.25">
      <c r="A139" s="3" t="s">
        <v>573</v>
      </c>
      <c r="B139" s="3" t="s">
        <v>574</v>
      </c>
      <c r="C139" s="4" t="s">
        <v>575</v>
      </c>
      <c r="D139" s="3" t="s">
        <v>158</v>
      </c>
      <c r="E139" s="5" t="s">
        <v>11</v>
      </c>
      <c r="F139" s="6" t="s">
        <v>576</v>
      </c>
      <c r="G139" s="13">
        <f t="shared" si="4"/>
        <v>5200</v>
      </c>
      <c r="H139" s="2">
        <f>SUMIF(локалка!$C$14:$C$462,IF(C139=C139,INDEX(локалка!$C$14:$C$462,MATCH(C139,локалка!$C$14:$C$462,0)),),локалка!$G$14:$G$462)</f>
        <v>1</v>
      </c>
      <c r="I139" s="2">
        <f t="shared" si="5"/>
        <v>0</v>
      </c>
    </row>
    <row r="140" spans="1:9" x14ac:dyDescent="0.25">
      <c r="A140" s="3" t="s">
        <v>577</v>
      </c>
      <c r="B140" s="3" t="s">
        <v>578</v>
      </c>
      <c r="C140" s="4" t="s">
        <v>579</v>
      </c>
      <c r="D140" s="3" t="s">
        <v>158</v>
      </c>
      <c r="E140" s="5" t="s">
        <v>580</v>
      </c>
      <c r="F140" s="6" t="s">
        <v>170</v>
      </c>
      <c r="G140" s="13">
        <f t="shared" si="4"/>
        <v>2550</v>
      </c>
      <c r="H140" s="2">
        <f>SUMIF(локалка!$C$14:$C$462,IF(C140=C140,INDEX(локалка!$C$14:$C$462,MATCH(C140,локалка!$C$14:$C$462,0)),),локалка!$G$14:$G$462)</f>
        <v>1.02</v>
      </c>
      <c r="I140" s="2">
        <f t="shared" si="5"/>
        <v>0</v>
      </c>
    </row>
    <row r="141" spans="1:9" x14ac:dyDescent="0.25">
      <c r="A141" s="3" t="s">
        <v>581</v>
      </c>
      <c r="B141" s="3" t="s">
        <v>582</v>
      </c>
      <c r="C141" s="4" t="s">
        <v>583</v>
      </c>
      <c r="D141" s="3" t="s">
        <v>158</v>
      </c>
      <c r="E141" s="5" t="s">
        <v>14</v>
      </c>
      <c r="F141" s="6" t="s">
        <v>584</v>
      </c>
      <c r="G141" s="13">
        <f t="shared" si="4"/>
        <v>99000</v>
      </c>
      <c r="H141" s="2">
        <f>SUMIF(локалка!$C$14:$C$462,IF(C141=C141,INDEX(локалка!$C$14:$C$462,MATCH(C141,локалка!$C$14:$C$462,0)),),локалка!$G$14:$G$462)</f>
        <v>4</v>
      </c>
      <c r="I141" s="2">
        <f t="shared" si="5"/>
        <v>0</v>
      </c>
    </row>
    <row r="142" spans="1:9" x14ac:dyDescent="0.25">
      <c r="A142" s="3" t="s">
        <v>585</v>
      </c>
      <c r="B142" s="3" t="s">
        <v>586</v>
      </c>
      <c r="C142" s="4" t="s">
        <v>587</v>
      </c>
      <c r="D142" s="3" t="s">
        <v>163</v>
      </c>
      <c r="E142" s="5" t="s">
        <v>588</v>
      </c>
      <c r="F142" s="6" t="s">
        <v>589</v>
      </c>
      <c r="G142" s="13">
        <f t="shared" si="4"/>
        <v>219328.59299999999</v>
      </c>
      <c r="H142" s="2">
        <f>SUMIF(локалка!$C$14:$C$462,IF(C142=C142,INDEX(локалка!$C$14:$C$462,MATCH(C142,локалка!$C$14:$C$462,0)),),локалка!$G$14:$G$462)</f>
        <v>3.7290000000000001</v>
      </c>
      <c r="I142" s="2">
        <f t="shared" si="5"/>
        <v>0</v>
      </c>
    </row>
    <row r="143" spans="1:9" ht="33.75" x14ac:dyDescent="0.25">
      <c r="A143" s="3" t="s">
        <v>590</v>
      </c>
      <c r="B143" s="3" t="s">
        <v>591</v>
      </c>
      <c r="C143" s="4" t="s">
        <v>592</v>
      </c>
      <c r="D143" s="3" t="s">
        <v>173</v>
      </c>
      <c r="E143" s="5" t="s">
        <v>593</v>
      </c>
      <c r="F143" s="6" t="s">
        <v>594</v>
      </c>
      <c r="G143" s="13">
        <f t="shared" si="4"/>
        <v>14310</v>
      </c>
      <c r="H143" s="2">
        <f>SUMIF(локалка!$C$14:$C$462,IF(C143=C143,INDEX(локалка!$C$14:$C$462,MATCH(C143,локалка!$C$14:$C$462,0)),),локалка!$G$14:$G$462)</f>
        <v>1.5900000000000001E-3</v>
      </c>
      <c r="I143" s="2">
        <f t="shared" si="5"/>
        <v>0</v>
      </c>
    </row>
    <row r="144" spans="1:9" ht="22.5" x14ac:dyDescent="0.25">
      <c r="A144" s="3" t="s">
        <v>595</v>
      </c>
      <c r="B144" s="3" t="s">
        <v>596</v>
      </c>
      <c r="C144" s="4" t="s">
        <v>597</v>
      </c>
      <c r="D144" s="3" t="s">
        <v>173</v>
      </c>
      <c r="E144" s="5" t="s">
        <v>598</v>
      </c>
      <c r="F144" s="6" t="s">
        <v>594</v>
      </c>
      <c r="G144" s="13">
        <f t="shared" si="4"/>
        <v>9000</v>
      </c>
      <c r="H144" s="2">
        <f>SUMIF(локалка!$C$14:$C$462,IF(C144=C144,INDEX(локалка!$C$14:$C$462,MATCH(C144,локалка!$C$14:$C$462,0)),),локалка!$G$14:$G$462)</f>
        <v>1E-3</v>
      </c>
      <c r="I144" s="2">
        <f t="shared" si="5"/>
        <v>0</v>
      </c>
    </row>
    <row r="145" spans="1:9" x14ac:dyDescent="0.25">
      <c r="A145" s="3" t="s">
        <v>599</v>
      </c>
      <c r="B145" s="3" t="s">
        <v>600</v>
      </c>
      <c r="C145" s="4" t="s">
        <v>601</v>
      </c>
      <c r="D145" s="3" t="s">
        <v>217</v>
      </c>
      <c r="E145" s="5" t="s">
        <v>602</v>
      </c>
      <c r="F145" s="6">
        <v>1095853.5549999999</v>
      </c>
      <c r="G145" s="13">
        <f t="shared" si="4"/>
        <v>15024152.239050001</v>
      </c>
      <c r="H145" s="2">
        <f>SUMIF(локалка!$C$14:$C$462,IF(C145=C145,INDEX(локалка!$C$14:$C$462,MATCH(C145,локалка!$C$14:$C$462,0)),),локалка!$G$14:$G$462)</f>
        <v>13.71</v>
      </c>
      <c r="I145" s="2">
        <f t="shared" si="5"/>
        <v>0</v>
      </c>
    </row>
    <row r="146" spans="1:9" x14ac:dyDescent="0.25">
      <c r="A146" s="3" t="s">
        <v>603</v>
      </c>
      <c r="B146" s="3" t="s">
        <v>604</v>
      </c>
      <c r="C146" s="4" t="s">
        <v>605</v>
      </c>
      <c r="D146" s="3" t="s">
        <v>217</v>
      </c>
      <c r="E146" s="5" t="s">
        <v>606</v>
      </c>
      <c r="F146" s="6">
        <v>144127.5</v>
      </c>
      <c r="G146" s="13">
        <f t="shared" si="4"/>
        <v>33682.596749999997</v>
      </c>
      <c r="H146" s="2">
        <f>SUMIF(локалка!$C$14:$C$462,IF(C146=C146,INDEX(локалка!$C$14:$C$462,MATCH(C146,локалка!$C$14:$C$462,0)),),локалка!$G$14:$G$462)</f>
        <v>0.23369999999999999</v>
      </c>
      <c r="I146" s="2">
        <f t="shared" si="5"/>
        <v>0</v>
      </c>
    </row>
    <row r="147" spans="1:9" x14ac:dyDescent="0.25">
      <c r="A147" s="3" t="s">
        <v>608</v>
      </c>
      <c r="B147" s="3" t="s">
        <v>609</v>
      </c>
      <c r="C147" s="4" t="s">
        <v>610</v>
      </c>
      <c r="D147" s="3" t="s">
        <v>217</v>
      </c>
      <c r="E147" s="5" t="s">
        <v>611</v>
      </c>
      <c r="F147" s="6" t="s">
        <v>607</v>
      </c>
      <c r="G147" s="13">
        <f t="shared" si="4"/>
        <v>3406.3952399999998</v>
      </c>
      <c r="H147" s="2">
        <f>SUMIF(локалка!$C$14:$C$462,IF(C147=C147,INDEX(локалка!$C$14:$C$462,MATCH(C147,локалка!$C$14:$C$462,0)),),локалка!$G$14:$G$462)</f>
        <v>2.4119999999999999E-2</v>
      </c>
      <c r="I147" s="2">
        <f t="shared" si="5"/>
        <v>0</v>
      </c>
    </row>
    <row r="148" spans="1:9" x14ac:dyDescent="0.25">
      <c r="A148" s="3" t="s">
        <v>612</v>
      </c>
      <c r="B148" s="3" t="s">
        <v>613</v>
      </c>
      <c r="C148" s="4" t="s">
        <v>614</v>
      </c>
      <c r="D148" s="3" t="s">
        <v>163</v>
      </c>
      <c r="E148" s="5" t="s">
        <v>62</v>
      </c>
      <c r="F148" s="6" t="s">
        <v>615</v>
      </c>
      <c r="G148" s="13">
        <f t="shared" si="4"/>
        <v>82998</v>
      </c>
      <c r="H148" s="2">
        <f>SUMIF(локалка!$C$14:$C$462,IF(C148=C148,INDEX(локалка!$C$14:$C$462,MATCH(C148,локалка!$C$14:$C$462,0)),),локалка!$G$14:$G$462)</f>
        <v>9</v>
      </c>
      <c r="I148" s="2">
        <f t="shared" si="5"/>
        <v>0</v>
      </c>
    </row>
    <row r="149" spans="1:9" x14ac:dyDescent="0.25">
      <c r="A149" s="3" t="s">
        <v>622</v>
      </c>
      <c r="B149" s="3" t="s">
        <v>623</v>
      </c>
      <c r="C149" s="4" t="s">
        <v>624</v>
      </c>
      <c r="D149" s="3" t="s">
        <v>225</v>
      </c>
      <c r="E149" s="5" t="s">
        <v>625</v>
      </c>
      <c r="F149" s="6" t="s">
        <v>170</v>
      </c>
      <c r="G149" s="13">
        <f t="shared" si="4"/>
        <v>34707.33</v>
      </c>
      <c r="H149" s="2">
        <f>SUMIF(локалка!$C$14:$C$462,IF(C149=C149,INDEX(локалка!$C$14:$C$462,MATCH(C149,локалка!$C$14:$C$462,0)),),локалка!$G$14:$G$462)</f>
        <v>13.882932</v>
      </c>
      <c r="I149" s="2">
        <f t="shared" si="5"/>
        <v>14.44</v>
      </c>
    </row>
    <row r="150" spans="1:9" x14ac:dyDescent="0.25">
      <c r="A150" s="3" t="s">
        <v>628</v>
      </c>
      <c r="B150" s="3" t="s">
        <v>629</v>
      </c>
      <c r="C150" s="4" t="s">
        <v>630</v>
      </c>
      <c r="D150" s="3" t="s">
        <v>225</v>
      </c>
      <c r="E150" s="5" t="s">
        <v>631</v>
      </c>
      <c r="F150" s="6" t="s">
        <v>632</v>
      </c>
      <c r="G150" s="13">
        <f t="shared" si="4"/>
        <v>3763.2</v>
      </c>
      <c r="H150" s="2">
        <f>SUMIF(локалка!$C$14:$C$462,IF(C150=C150,INDEX(локалка!$C$14:$C$462,MATCH(C150,локалка!$C$14:$C$462,0)),),локалка!$G$14:$G$462)</f>
        <v>1.1759999999999999</v>
      </c>
      <c r="I150" s="2">
        <f t="shared" si="5"/>
        <v>0</v>
      </c>
    </row>
    <row r="151" spans="1:9" x14ac:dyDescent="0.25">
      <c r="A151" s="3" t="s">
        <v>633</v>
      </c>
      <c r="B151" s="3" t="s">
        <v>634</v>
      </c>
      <c r="C151" s="4" t="s">
        <v>635</v>
      </c>
      <c r="D151" s="3" t="s">
        <v>320</v>
      </c>
      <c r="E151" s="5" t="s">
        <v>636</v>
      </c>
      <c r="F151" s="6" t="s">
        <v>572</v>
      </c>
      <c r="G151" s="13">
        <f t="shared" si="4"/>
        <v>576</v>
      </c>
      <c r="H151" s="2">
        <f>SUMIF(локалка!$C$14:$C$462,IF(C151=C151,INDEX(локалка!$C$14:$C$462,MATCH(C151,локалка!$C$14:$C$462,0)),),локалка!$G$14:$G$462)</f>
        <v>2.8799999999999999E-2</v>
      </c>
      <c r="I151" s="2">
        <f t="shared" si="5"/>
        <v>0</v>
      </c>
    </row>
    <row r="152" spans="1:9" x14ac:dyDescent="0.25">
      <c r="A152" s="3" t="s">
        <v>637</v>
      </c>
      <c r="B152" s="3" t="s">
        <v>638</v>
      </c>
      <c r="C152" s="4" t="s">
        <v>639</v>
      </c>
      <c r="D152" s="3" t="s">
        <v>158</v>
      </c>
      <c r="E152" s="5" t="s">
        <v>640</v>
      </c>
      <c r="F152" s="6" t="s">
        <v>641</v>
      </c>
      <c r="G152" s="13">
        <f t="shared" si="4"/>
        <v>7929.9999999999991</v>
      </c>
      <c r="H152" s="2">
        <f>SUMIF(локалка!$C$14:$C$462,IF(C152=C152,INDEX(локалка!$C$14:$C$462,MATCH(C152,локалка!$C$14:$C$462,0)),),локалка!$G$14:$G$462)</f>
        <v>6.1</v>
      </c>
      <c r="I152" s="2">
        <f t="shared" si="5"/>
        <v>0</v>
      </c>
    </row>
    <row r="153" spans="1:9" x14ac:dyDescent="0.25">
      <c r="A153" s="3" t="s">
        <v>642</v>
      </c>
      <c r="B153" s="3" t="s">
        <v>643</v>
      </c>
      <c r="C153" s="4" t="s">
        <v>644</v>
      </c>
      <c r="D153" s="3" t="s">
        <v>225</v>
      </c>
      <c r="E153" s="5" t="s">
        <v>645</v>
      </c>
      <c r="F153" s="6" t="s">
        <v>507</v>
      </c>
      <c r="G153" s="13">
        <f t="shared" si="4"/>
        <v>4072</v>
      </c>
      <c r="H153" s="2">
        <f>SUMIF(локалка!$C$14:$C$462,IF(C153=C153,INDEX(локалка!$C$14:$C$462,MATCH(C153,локалка!$C$14:$C$462,0)),),локалка!$G$14:$G$462)</f>
        <v>2.036</v>
      </c>
      <c r="I153" s="2">
        <f t="shared" si="5"/>
        <v>0</v>
      </c>
    </row>
    <row r="154" spans="1:9" x14ac:dyDescent="0.25">
      <c r="A154" s="3" t="s">
        <v>646</v>
      </c>
      <c r="B154" s="3" t="s">
        <v>647</v>
      </c>
      <c r="C154" s="4" t="s">
        <v>648</v>
      </c>
      <c r="D154" s="3" t="s">
        <v>158</v>
      </c>
      <c r="E154" s="5" t="s">
        <v>11</v>
      </c>
      <c r="F154" s="6" t="s">
        <v>649</v>
      </c>
      <c r="G154" s="13">
        <f t="shared" si="4"/>
        <v>1460</v>
      </c>
      <c r="H154" s="2">
        <f>SUMIF(локалка!$C$14:$C$462,IF(C154=C154,INDEX(локалка!$C$14:$C$462,MATCH(C154,локалка!$C$14:$C$462,0)),),локалка!$G$14:$G$462)</f>
        <v>1</v>
      </c>
      <c r="I154" s="2">
        <f t="shared" si="5"/>
        <v>0</v>
      </c>
    </row>
    <row r="155" spans="1:9" x14ac:dyDescent="0.25">
      <c r="A155" s="3" t="s">
        <v>650</v>
      </c>
      <c r="B155" s="3" t="s">
        <v>651</v>
      </c>
      <c r="C155" s="4" t="s">
        <v>652</v>
      </c>
      <c r="D155" s="3" t="s">
        <v>320</v>
      </c>
      <c r="E155" s="5" t="s">
        <v>653</v>
      </c>
      <c r="F155" s="6" t="s">
        <v>654</v>
      </c>
      <c r="G155" s="13">
        <f t="shared" si="4"/>
        <v>3600</v>
      </c>
      <c r="H155" s="2">
        <f>SUMIF(локалка!$C$14:$C$462,IF(C155=C155,INDEX(локалка!$C$14:$C$462,MATCH(C155,локалка!$C$14:$C$462,0)),),локалка!$G$14:$G$462)</f>
        <v>0.72</v>
      </c>
      <c r="I155" s="2">
        <f t="shared" si="5"/>
        <v>0</v>
      </c>
    </row>
    <row r="156" spans="1:9" ht="22.5" x14ac:dyDescent="0.25">
      <c r="A156" s="3" t="s">
        <v>655</v>
      </c>
      <c r="B156" s="3" t="s">
        <v>656</v>
      </c>
      <c r="C156" s="4" t="s">
        <v>657</v>
      </c>
      <c r="D156" s="3" t="s">
        <v>168</v>
      </c>
      <c r="E156" s="5" t="s">
        <v>658</v>
      </c>
      <c r="F156" s="6" t="s">
        <v>659</v>
      </c>
      <c r="G156" s="13">
        <f t="shared" si="4"/>
        <v>24.96</v>
      </c>
      <c r="H156" s="2">
        <f>SUMIF(локалка!$C$14:$C$462,IF(C156=C156,INDEX(локалка!$C$14:$C$462,MATCH(C156,локалка!$C$14:$C$462,0)),),локалка!$G$14:$G$462)</f>
        <v>4.8000000000000001E-2</v>
      </c>
      <c r="I156" s="2">
        <f t="shared" si="5"/>
        <v>0</v>
      </c>
    </row>
    <row r="157" spans="1:9" x14ac:dyDescent="0.25">
      <c r="A157" s="3" t="s">
        <v>660</v>
      </c>
      <c r="B157" s="3" t="s">
        <v>661</v>
      </c>
      <c r="C157" s="4" t="s">
        <v>662</v>
      </c>
      <c r="D157" s="3" t="s">
        <v>320</v>
      </c>
      <c r="E157" s="5" t="s">
        <v>663</v>
      </c>
      <c r="F157" s="6" t="s">
        <v>572</v>
      </c>
      <c r="G157" s="13">
        <f t="shared" si="4"/>
        <v>816.00000000000011</v>
      </c>
      <c r="H157" s="2">
        <f>SUMIF(локалка!$C$14:$C$462,IF(C157=C157,INDEX(локалка!$C$14:$C$462,MATCH(C157,локалка!$C$14:$C$462,0)),),локалка!$G$14:$G$462)</f>
        <v>4.0800000000000003E-2</v>
      </c>
      <c r="I157" s="2">
        <f t="shared" si="5"/>
        <v>0</v>
      </c>
    </row>
    <row r="158" spans="1:9" ht="22.5" x14ac:dyDescent="0.25">
      <c r="A158" s="3" t="s">
        <v>664</v>
      </c>
      <c r="B158" s="3" t="s">
        <v>665</v>
      </c>
      <c r="C158" s="4" t="s">
        <v>666</v>
      </c>
      <c r="D158" s="3" t="s">
        <v>158</v>
      </c>
      <c r="E158" s="5" t="s">
        <v>11</v>
      </c>
      <c r="F158" s="6" t="s">
        <v>667</v>
      </c>
      <c r="G158" s="13">
        <f t="shared" si="4"/>
        <v>35333</v>
      </c>
      <c r="H158" s="2">
        <f>SUMIF(локалка!$C$14:$C$462,IF(C158=C158,INDEX(локалка!$C$14:$C$462,MATCH(C158,локалка!$C$14:$C$462,0)),),локалка!$G$14:$G$462)</f>
        <v>1</v>
      </c>
      <c r="I158" s="2">
        <f t="shared" si="5"/>
        <v>0</v>
      </c>
    </row>
    <row r="159" spans="1:9" ht="22.5" x14ac:dyDescent="0.25">
      <c r="A159" s="3" t="s">
        <v>668</v>
      </c>
      <c r="B159" s="3" t="s">
        <v>669</v>
      </c>
      <c r="C159" s="4" t="s">
        <v>670</v>
      </c>
      <c r="D159" s="3" t="s">
        <v>158</v>
      </c>
      <c r="E159" s="5" t="s">
        <v>14</v>
      </c>
      <c r="F159" s="6" t="s">
        <v>671</v>
      </c>
      <c r="G159" s="13">
        <f t="shared" si="4"/>
        <v>61000</v>
      </c>
      <c r="H159" s="2">
        <f>SUMIF(локалка!$C$14:$C$462,IF(C159=C159,INDEX(локалка!$C$14:$C$462,MATCH(C159,локалка!$C$14:$C$462,0)),),локалка!$G$14:$G$462)</f>
        <v>4</v>
      </c>
      <c r="I159" s="2">
        <f t="shared" si="5"/>
        <v>0</v>
      </c>
    </row>
    <row r="160" spans="1:9" x14ac:dyDescent="0.25">
      <c r="A160" s="3" t="s">
        <v>672</v>
      </c>
      <c r="B160" s="3" t="s">
        <v>673</v>
      </c>
      <c r="C160" s="4" t="s">
        <v>674</v>
      </c>
      <c r="D160" s="3" t="s">
        <v>320</v>
      </c>
      <c r="E160" s="5" t="s">
        <v>675</v>
      </c>
      <c r="F160" s="6" t="s">
        <v>507</v>
      </c>
      <c r="G160" s="13">
        <f t="shared" si="4"/>
        <v>163.20000000000002</v>
      </c>
      <c r="H160" s="2">
        <f>SUMIF(локалка!$C$14:$C$462,IF(C160=C160,INDEX(локалка!$C$14:$C$462,MATCH(C160,локалка!$C$14:$C$462,0)),),локалка!$G$14:$G$462)</f>
        <v>8.1600000000000006E-2</v>
      </c>
      <c r="I160" s="2">
        <f t="shared" si="5"/>
        <v>0</v>
      </c>
    </row>
    <row r="161" spans="1:9" x14ac:dyDescent="0.25">
      <c r="A161" s="3" t="s">
        <v>676</v>
      </c>
      <c r="B161" s="3" t="s">
        <v>677</v>
      </c>
      <c r="C161" s="4" t="s">
        <v>678</v>
      </c>
      <c r="D161" s="3" t="s">
        <v>168</v>
      </c>
      <c r="E161" s="5" t="s">
        <v>679</v>
      </c>
      <c r="F161" s="6" t="s">
        <v>507</v>
      </c>
      <c r="G161" s="13">
        <f t="shared" si="4"/>
        <v>71.629319999999993</v>
      </c>
      <c r="H161" s="2">
        <f>SUMIF(локалка!$C$14:$C$462,IF(C161=C161,INDEX(локалка!$C$14:$C$462,MATCH(C161,локалка!$C$14:$C$462,0)),),локалка!$G$14:$G$462)</f>
        <v>3.5814659999999998E-2</v>
      </c>
      <c r="I161" s="2">
        <f t="shared" si="5"/>
        <v>7.0000000000000007E-2</v>
      </c>
    </row>
    <row r="162" spans="1:9" x14ac:dyDescent="0.25">
      <c r="A162" s="3" t="s">
        <v>680</v>
      </c>
      <c r="B162" s="3" t="s">
        <v>681</v>
      </c>
      <c r="C162" s="4" t="s">
        <v>682</v>
      </c>
      <c r="D162" s="3" t="s">
        <v>168</v>
      </c>
      <c r="E162" s="5" t="s">
        <v>683</v>
      </c>
      <c r="F162" s="6" t="s">
        <v>507</v>
      </c>
      <c r="G162" s="13">
        <f t="shared" si="4"/>
        <v>398.4</v>
      </c>
      <c r="H162" s="2">
        <f>SUMIF(локалка!$C$14:$C$462,IF(C162=C162,INDEX(локалка!$C$14:$C$462,MATCH(C162,локалка!$C$14:$C$462,0)),),локалка!$G$14:$G$462)</f>
        <v>0.19919999999999999</v>
      </c>
      <c r="I162" s="2">
        <f t="shared" si="5"/>
        <v>0</v>
      </c>
    </row>
    <row r="163" spans="1:9" x14ac:dyDescent="0.25">
      <c r="A163" s="3" t="s">
        <v>684</v>
      </c>
      <c r="B163" s="3" t="s">
        <v>685</v>
      </c>
      <c r="C163" s="4" t="s">
        <v>686</v>
      </c>
      <c r="D163" s="3" t="s">
        <v>158</v>
      </c>
      <c r="E163" s="5" t="s">
        <v>15</v>
      </c>
      <c r="F163" s="6" t="s">
        <v>687</v>
      </c>
      <c r="G163" s="13">
        <f t="shared" si="4"/>
        <v>4950</v>
      </c>
      <c r="H163" s="2">
        <f>SUMIF(локалка!$C$14:$C$462,IF(C163=C163,INDEX(локалка!$C$14:$C$462,MATCH(C163,локалка!$C$14:$C$462,0)),),локалка!$G$14:$G$462)</f>
        <v>5</v>
      </c>
      <c r="I163" s="2">
        <f t="shared" si="5"/>
        <v>0</v>
      </c>
    </row>
    <row r="164" spans="1:9" x14ac:dyDescent="0.25">
      <c r="A164" s="3" t="s">
        <v>688</v>
      </c>
      <c r="B164" s="3" t="s">
        <v>689</v>
      </c>
      <c r="C164" s="4" t="s">
        <v>690</v>
      </c>
      <c r="D164" s="3" t="s">
        <v>163</v>
      </c>
      <c r="E164" s="5" t="s">
        <v>221</v>
      </c>
      <c r="F164" s="6" t="s">
        <v>691</v>
      </c>
      <c r="G164" s="13">
        <f t="shared" si="4"/>
        <v>895200</v>
      </c>
      <c r="H164" s="2">
        <f>SUMIF(локалка!$C$14:$C$462,IF(C164=C164,INDEX(локалка!$C$14:$C$462,MATCH(C164,локалка!$C$14:$C$462,0)),),локалка!$G$14:$G$462)</f>
        <v>14.92</v>
      </c>
      <c r="I164" s="2">
        <f>СВОД!E21</f>
        <v>1.5791443001944572E-4</v>
      </c>
    </row>
    <row r="165" spans="1:9" x14ac:dyDescent="0.25">
      <c r="A165" s="3" t="s">
        <v>692</v>
      </c>
      <c r="B165" s="3" t="s">
        <v>693</v>
      </c>
      <c r="C165" s="4" t="s">
        <v>694</v>
      </c>
      <c r="D165" s="3" t="s">
        <v>168</v>
      </c>
      <c r="E165" s="5" t="s">
        <v>695</v>
      </c>
      <c r="F165" s="6" t="s">
        <v>327</v>
      </c>
      <c r="G165" s="13">
        <f t="shared" si="4"/>
        <v>1266.76</v>
      </c>
      <c r="H165" s="2">
        <f>SUMIF(локалка!$C$14:$C$462,IF(C165=C165,INDEX(локалка!$C$14:$C$462,MATCH(C165,локалка!$C$14:$C$462,0)),),локалка!$G$14:$G$462)</f>
        <v>0.11516</v>
      </c>
      <c r="I165" s="2">
        <f t="shared" si="5"/>
        <v>0</v>
      </c>
    </row>
    <row r="166" spans="1:9" x14ac:dyDescent="0.25">
      <c r="A166" s="3" t="s">
        <v>696</v>
      </c>
      <c r="B166" s="3" t="s">
        <v>697</v>
      </c>
      <c r="C166" s="4" t="s">
        <v>698</v>
      </c>
      <c r="D166" s="3" t="s">
        <v>158</v>
      </c>
      <c r="E166" s="5" t="s">
        <v>699</v>
      </c>
      <c r="F166" s="6" t="s">
        <v>700</v>
      </c>
      <c r="G166" s="13">
        <f t="shared" si="4"/>
        <v>162</v>
      </c>
      <c r="H166" s="2">
        <f>SUMIF(локалка!$C$14:$C$462,IF(C166=C166,INDEX(локалка!$C$14:$C$462,MATCH(C166,локалка!$C$14:$C$462,0)),),локалка!$G$14:$G$462)</f>
        <v>0.09</v>
      </c>
      <c r="I166" s="2">
        <f t="shared" si="5"/>
        <v>0</v>
      </c>
    </row>
    <row r="167" spans="1:9" ht="33.75" x14ac:dyDescent="0.25">
      <c r="A167" s="3" t="s">
        <v>701</v>
      </c>
      <c r="B167" s="3" t="s">
        <v>702</v>
      </c>
      <c r="C167" s="4" t="s">
        <v>703</v>
      </c>
      <c r="D167" s="3" t="s">
        <v>168</v>
      </c>
      <c r="E167" s="5" t="s">
        <v>704</v>
      </c>
      <c r="F167" s="6" t="s">
        <v>322</v>
      </c>
      <c r="G167" s="13">
        <f t="shared" si="4"/>
        <v>665.99999999999989</v>
      </c>
      <c r="H167" s="2">
        <f>SUMIF(локалка!$C$14:$C$462,IF(C167=C167,INDEX(локалка!$C$14:$C$462,MATCH(C167,локалка!$C$14:$C$462,0)),),локалка!$G$14:$G$462)</f>
        <v>4.4399999999999995E-2</v>
      </c>
      <c r="I167" s="2">
        <f t="shared" si="5"/>
        <v>0</v>
      </c>
    </row>
    <row r="168" spans="1:9" x14ac:dyDescent="0.25">
      <c r="A168" s="125" t="s">
        <v>705</v>
      </c>
      <c r="B168" s="126"/>
      <c r="C168" s="126"/>
      <c r="D168" s="126"/>
      <c r="E168" s="126"/>
      <c r="F168" s="139"/>
      <c r="G168" s="76">
        <f>SUBTOTAL(9,G45:G167)</f>
        <v>37767661.605219871</v>
      </c>
    </row>
    <row r="169" spans="1:9" x14ac:dyDescent="0.25">
      <c r="A169" s="16"/>
      <c r="B169" s="17"/>
      <c r="C169" s="17" t="s">
        <v>1407</v>
      </c>
      <c r="D169" s="17"/>
      <c r="E169" s="17"/>
      <c r="F169" s="17"/>
      <c r="G169" s="77">
        <f>G168*0.05</f>
        <v>1888383.0802609937</v>
      </c>
    </row>
    <row r="170" spans="1:9" ht="15" customHeight="1" x14ac:dyDescent="0.25">
      <c r="A170" s="16"/>
      <c r="B170" s="125" t="s">
        <v>1408</v>
      </c>
      <c r="C170" s="126"/>
      <c r="D170" s="126"/>
      <c r="E170" s="126"/>
      <c r="F170" s="75"/>
      <c r="G170" s="78">
        <f>G169+G168</f>
        <v>39656044.685480863</v>
      </c>
    </row>
    <row r="171" spans="1:9" x14ac:dyDescent="0.25">
      <c r="A171" s="125" t="s">
        <v>1376</v>
      </c>
      <c r="B171" s="126"/>
      <c r="C171" s="126"/>
      <c r="D171" s="126"/>
      <c r="E171" s="126"/>
      <c r="F171" s="126"/>
      <c r="G171" s="12"/>
    </row>
    <row r="172" spans="1:9" x14ac:dyDescent="0.25">
      <c r="A172" s="3">
        <v>1</v>
      </c>
      <c r="B172" s="3" t="s">
        <v>617</v>
      </c>
      <c r="C172" s="4" t="s">
        <v>618</v>
      </c>
      <c r="D172" s="3" t="s">
        <v>163</v>
      </c>
      <c r="E172" s="5" t="s">
        <v>221</v>
      </c>
      <c r="F172" s="6" t="s">
        <v>576</v>
      </c>
      <c r="G172" s="13">
        <f t="shared" ref="G172:G174" si="6">F172*H172</f>
        <v>77612.86</v>
      </c>
      <c r="H172" s="2">
        <f>SUMIF(локалка!$C$14:$C$462,IF(C172=C172,INDEX(локалка!$C$14:$C$462,MATCH(C172,локалка!$C$14:$C$462,0)),),локалка!$G$14:$G$462)</f>
        <v>14.925550000000001</v>
      </c>
      <c r="I172" s="2">
        <f t="shared" ref="I172:I174" si="7">ROUND(E172-H172,2)</f>
        <v>30.07</v>
      </c>
    </row>
    <row r="173" spans="1:9" x14ac:dyDescent="0.25">
      <c r="A173" s="3">
        <v>2</v>
      </c>
      <c r="B173" s="3" t="s">
        <v>619</v>
      </c>
      <c r="C173" s="4" t="s">
        <v>620</v>
      </c>
      <c r="D173" s="3" t="s">
        <v>163</v>
      </c>
      <c r="E173" s="5" t="s">
        <v>135</v>
      </c>
      <c r="F173" s="6" t="s">
        <v>621</v>
      </c>
      <c r="G173" s="13">
        <f t="shared" si="6"/>
        <v>190056</v>
      </c>
      <c r="H173" s="2">
        <f>SUMIF(локалка!$C$14:$C$462,IF(C173=C173,INDEX(локалка!$C$14:$C$462,MATCH(C173,локалка!$C$14:$C$462,0)),),локалка!$G$14:$G$462)</f>
        <v>24</v>
      </c>
      <c r="I173" s="2">
        <f t="shared" si="7"/>
        <v>0</v>
      </c>
    </row>
    <row r="174" spans="1:9" x14ac:dyDescent="0.25">
      <c r="A174" s="3">
        <v>3</v>
      </c>
      <c r="B174" s="3" t="s">
        <v>626</v>
      </c>
      <c r="C174" s="4" t="s">
        <v>627</v>
      </c>
      <c r="D174" s="3" t="s">
        <v>163</v>
      </c>
      <c r="E174" s="5" t="s">
        <v>221</v>
      </c>
      <c r="F174" s="6" t="s">
        <v>176</v>
      </c>
      <c r="G174" s="13">
        <f t="shared" si="6"/>
        <v>62664</v>
      </c>
      <c r="H174" s="2">
        <f>SUMIF(локалка!$C$14:$C$462,IF(C174=C174,INDEX(локалка!$C$14:$C$462,MATCH(C174,локалка!$C$14:$C$462,0)),),локалка!$G$14:$G$462)</f>
        <v>14.92</v>
      </c>
      <c r="I174" s="2">
        <f t="shared" si="7"/>
        <v>30.08</v>
      </c>
    </row>
    <row r="175" spans="1:9" ht="15" customHeight="1" x14ac:dyDescent="0.25">
      <c r="A175" s="127" t="s">
        <v>1412</v>
      </c>
      <c r="B175" s="128"/>
      <c r="C175" s="128"/>
      <c r="D175" s="128"/>
      <c r="E175" s="128"/>
      <c r="F175" s="129"/>
      <c r="G175" s="79">
        <f>SUBTOTAL(9,G172:G174)</f>
        <v>330332.86</v>
      </c>
    </row>
    <row r="176" spans="1:9" x14ac:dyDescent="0.25">
      <c r="A176" s="80"/>
      <c r="B176" s="81"/>
      <c r="C176" s="82" t="s">
        <v>1407</v>
      </c>
      <c r="D176" s="81"/>
      <c r="E176" s="83"/>
      <c r="F176" s="84"/>
      <c r="G176" s="79">
        <f>G175*0.015</f>
        <v>4954.9928999999993</v>
      </c>
    </row>
    <row r="177" spans="1:9" x14ac:dyDescent="0.25">
      <c r="A177" s="80"/>
      <c r="B177" s="81"/>
      <c r="C177" s="85" t="s">
        <v>1413</v>
      </c>
      <c r="D177" s="81"/>
      <c r="E177" s="83"/>
      <c r="F177" s="84"/>
      <c r="G177" s="79">
        <f>G176+G175</f>
        <v>335287.8529</v>
      </c>
    </row>
    <row r="178" spans="1:9" x14ac:dyDescent="0.25">
      <c r="A178" s="134" t="s">
        <v>706</v>
      </c>
      <c r="B178" s="135"/>
      <c r="C178" s="135"/>
      <c r="D178" s="135"/>
      <c r="E178" s="135"/>
      <c r="F178" s="135"/>
      <c r="G178" s="78"/>
    </row>
    <row r="179" spans="1:9" ht="22.5" x14ac:dyDescent="0.25">
      <c r="A179" s="3" t="s">
        <v>11</v>
      </c>
      <c r="B179" s="3"/>
      <c r="C179" s="4" t="s">
        <v>707</v>
      </c>
      <c r="D179" s="3" t="s">
        <v>158</v>
      </c>
      <c r="E179" s="5" t="s">
        <v>11</v>
      </c>
      <c r="F179" s="6" t="s">
        <v>708</v>
      </c>
      <c r="G179" s="13">
        <f t="shared" ref="G179:G194" si="8">F179*H179</f>
        <v>492708</v>
      </c>
      <c r="H179" s="2">
        <f>SUMIF(локалка!$C$14:$C$462,IF(C179=C179,INDEX(локалка!$C$14:$C$462,MATCH(C179,локалка!$C$14:$C$462,0)),),локалка!$G$14:$G$462)</f>
        <v>1</v>
      </c>
      <c r="I179" s="2">
        <f t="shared" ref="I179:I194" si="9">ROUND(E179-H179,2)</f>
        <v>0</v>
      </c>
    </row>
    <row r="180" spans="1:9" ht="33.75" x14ac:dyDescent="0.25">
      <c r="A180" s="3" t="s">
        <v>12</v>
      </c>
      <c r="B180" s="3"/>
      <c r="C180" s="4" t="s">
        <v>709</v>
      </c>
      <c r="D180" s="3" t="s">
        <v>158</v>
      </c>
      <c r="E180" s="5" t="s">
        <v>11</v>
      </c>
      <c r="F180" s="6" t="s">
        <v>710</v>
      </c>
      <c r="G180" s="13">
        <f t="shared" si="8"/>
        <v>446400</v>
      </c>
      <c r="H180" s="2">
        <f>SUMIF(локалка!$C$14:$C$462,IF(C180=C180,INDEX(локалка!$C$14:$C$462,MATCH(C180,локалка!$C$14:$C$462,0)),),локалка!$G$14:$G$462)</f>
        <v>1</v>
      </c>
      <c r="I180" s="2">
        <f t="shared" si="9"/>
        <v>0</v>
      </c>
    </row>
    <row r="181" spans="1:9" ht="22.5" x14ac:dyDescent="0.25">
      <c r="A181" s="3" t="s">
        <v>13</v>
      </c>
      <c r="B181" s="3"/>
      <c r="C181" s="4" t="s">
        <v>711</v>
      </c>
      <c r="D181" s="3" t="s">
        <v>158</v>
      </c>
      <c r="E181" s="5" t="s">
        <v>11</v>
      </c>
      <c r="F181" s="6" t="s">
        <v>708</v>
      </c>
      <c r="G181" s="13">
        <f t="shared" si="8"/>
        <v>492708</v>
      </c>
      <c r="H181" s="2">
        <f>SUMIF(локалка!$C$14:$C$462,IF(C181=C181,INDEX(локалка!$C$14:$C$462,MATCH(C181,локалка!$C$14:$C$462,0)),),локалка!$G$14:$G$462)</f>
        <v>1</v>
      </c>
      <c r="I181" s="2">
        <f t="shared" si="9"/>
        <v>0</v>
      </c>
    </row>
    <row r="182" spans="1:9" ht="22.5" x14ac:dyDescent="0.25">
      <c r="A182" s="3" t="s">
        <v>14</v>
      </c>
      <c r="B182" s="3"/>
      <c r="C182" s="4" t="s">
        <v>712</v>
      </c>
      <c r="D182" s="3" t="s">
        <v>158</v>
      </c>
      <c r="E182" s="5" t="s">
        <v>11</v>
      </c>
      <c r="F182" s="6" t="s">
        <v>713</v>
      </c>
      <c r="G182" s="13">
        <f t="shared" si="8"/>
        <v>4158000</v>
      </c>
      <c r="H182" s="2">
        <f>SUMIF(локалка!$C$14:$C$462,IF(C182=C182,INDEX(локалка!$C$14:$C$462,MATCH(C182,локалка!$C$14:$C$462,0)),),локалка!$G$14:$G$462)</f>
        <v>1</v>
      </c>
      <c r="I182" s="2">
        <f t="shared" si="9"/>
        <v>0</v>
      </c>
    </row>
    <row r="183" spans="1:9" x14ac:dyDescent="0.25">
      <c r="A183" s="3" t="s">
        <v>15</v>
      </c>
      <c r="B183" s="3"/>
      <c r="C183" s="4" t="s">
        <v>714</v>
      </c>
      <c r="D183" s="3" t="s">
        <v>158</v>
      </c>
      <c r="E183" s="5" t="s">
        <v>11</v>
      </c>
      <c r="F183" s="6" t="s">
        <v>715</v>
      </c>
      <c r="G183" s="13">
        <f t="shared" si="8"/>
        <v>58333</v>
      </c>
      <c r="H183" s="2">
        <f>SUMIF(локалка!$C$14:$C$462,IF(C183=C183,INDEX(локалка!$C$14:$C$462,MATCH(C183,локалка!$C$14:$C$462,0)),),локалка!$G$14:$G$462)</f>
        <v>1</v>
      </c>
      <c r="I183" s="2">
        <f t="shared" si="9"/>
        <v>0</v>
      </c>
    </row>
    <row r="184" spans="1:9" x14ac:dyDescent="0.25">
      <c r="A184" s="3" t="s">
        <v>16</v>
      </c>
      <c r="B184" s="3"/>
      <c r="C184" s="4" t="s">
        <v>716</v>
      </c>
      <c r="D184" s="3" t="s">
        <v>158</v>
      </c>
      <c r="E184" s="5" t="s">
        <v>11</v>
      </c>
      <c r="F184" s="6" t="s">
        <v>717</v>
      </c>
      <c r="G184" s="13">
        <f t="shared" si="8"/>
        <v>1275250</v>
      </c>
      <c r="H184" s="2">
        <f>SUMIF(локалка!$C$14:$C$462,IF(C184=C184,INDEX(локалка!$C$14:$C$462,MATCH(C184,локалка!$C$14:$C$462,0)),),локалка!$G$14:$G$462)</f>
        <v>1</v>
      </c>
      <c r="I184" s="2">
        <f t="shared" si="9"/>
        <v>0</v>
      </c>
    </row>
    <row r="185" spans="1:9" x14ac:dyDescent="0.25">
      <c r="A185" s="3" t="s">
        <v>17</v>
      </c>
      <c r="B185" s="3"/>
      <c r="C185" s="4" t="s">
        <v>718</v>
      </c>
      <c r="D185" s="3" t="s">
        <v>158</v>
      </c>
      <c r="E185" s="5" t="s">
        <v>11</v>
      </c>
      <c r="F185" s="6" t="s">
        <v>719</v>
      </c>
      <c r="G185" s="13">
        <f t="shared" si="8"/>
        <v>395833</v>
      </c>
      <c r="H185" s="2">
        <f>SUMIF(локалка!$C$14:$C$462,IF(C185=C185,INDEX(локалка!$C$14:$C$462,MATCH(C185,локалка!$C$14:$C$462,0)),),локалка!$G$14:$G$462)</f>
        <v>1</v>
      </c>
      <c r="I185" s="2">
        <f t="shared" si="9"/>
        <v>0</v>
      </c>
    </row>
    <row r="186" spans="1:9" x14ac:dyDescent="0.25">
      <c r="A186" s="3" t="s">
        <v>57</v>
      </c>
      <c r="B186" s="3"/>
      <c r="C186" s="4" t="s">
        <v>720</v>
      </c>
      <c r="D186" s="3" t="s">
        <v>158</v>
      </c>
      <c r="E186" s="5" t="s">
        <v>11</v>
      </c>
      <c r="F186" s="6" t="s">
        <v>721</v>
      </c>
      <c r="G186" s="13">
        <f t="shared" si="8"/>
        <v>55000</v>
      </c>
      <c r="H186" s="2">
        <f>SUMIF(локалка!$C$14:$C$462,IF(C186=C186,INDEX(локалка!$C$14:$C$462,MATCH(C186,локалка!$C$14:$C$462,0)),),локалка!$G$14:$G$462)</f>
        <v>1</v>
      </c>
      <c r="I186" s="2">
        <f t="shared" si="9"/>
        <v>0</v>
      </c>
    </row>
    <row r="187" spans="1:9" x14ac:dyDescent="0.25">
      <c r="A187" s="3" t="s">
        <v>62</v>
      </c>
      <c r="B187" s="3"/>
      <c r="C187" s="4" t="s">
        <v>722</v>
      </c>
      <c r="D187" s="3" t="s">
        <v>158</v>
      </c>
      <c r="E187" s="5" t="s">
        <v>11</v>
      </c>
      <c r="F187" s="6" t="s">
        <v>723</v>
      </c>
      <c r="G187" s="13">
        <f t="shared" si="8"/>
        <v>24200</v>
      </c>
      <c r="H187" s="2">
        <f>SUMIF(локалка!$C$14:$C$462,IF(C187=C187,INDEX(локалка!$C$14:$C$462,MATCH(C187,локалка!$C$14:$C$462,0)),),локалка!$G$14:$G$462)</f>
        <v>1</v>
      </c>
      <c r="I187" s="2">
        <f t="shared" si="9"/>
        <v>0</v>
      </c>
    </row>
    <row r="188" spans="1:9" x14ac:dyDescent="0.25">
      <c r="A188" s="3" t="s">
        <v>66</v>
      </c>
      <c r="B188" s="3"/>
      <c r="C188" s="4" t="s">
        <v>724</v>
      </c>
      <c r="D188" s="3" t="s">
        <v>158</v>
      </c>
      <c r="E188" s="5" t="s">
        <v>12</v>
      </c>
      <c r="F188" s="6" t="s">
        <v>725</v>
      </c>
      <c r="G188" s="13">
        <f t="shared" si="8"/>
        <v>88000</v>
      </c>
      <c r="H188" s="2">
        <f>SUMIF(локалка!$C$14:$C$462,IF(C188=C188,INDEX(локалка!$C$14:$C$462,MATCH(C188,локалка!$C$14:$C$462,0)),),локалка!$G$14:$G$462)</f>
        <v>2</v>
      </c>
      <c r="I188" s="2">
        <f t="shared" si="9"/>
        <v>0</v>
      </c>
    </row>
    <row r="189" spans="1:9" x14ac:dyDescent="0.25">
      <c r="A189" s="3" t="s">
        <v>71</v>
      </c>
      <c r="B189" s="3"/>
      <c r="C189" s="4" t="s">
        <v>726</v>
      </c>
      <c r="D189" s="3" t="s">
        <v>158</v>
      </c>
      <c r="E189" s="5" t="s">
        <v>11</v>
      </c>
      <c r="F189" s="6" t="s">
        <v>727</v>
      </c>
      <c r="G189" s="13">
        <f t="shared" si="8"/>
        <v>550000</v>
      </c>
      <c r="H189" s="2">
        <f>SUMIF(локалка!$C$14:$C$462,IF(C189=C189,INDEX(локалка!$C$14:$C$462,MATCH(C189,локалка!$C$14:$C$462,0)),),локалка!$G$14:$G$462)</f>
        <v>1</v>
      </c>
      <c r="I189" s="2">
        <f t="shared" si="9"/>
        <v>0</v>
      </c>
    </row>
    <row r="190" spans="1:9" ht="22.5" x14ac:dyDescent="0.25">
      <c r="A190" s="3" t="s">
        <v>75</v>
      </c>
      <c r="B190" s="3"/>
      <c r="C190" s="4" t="s">
        <v>728</v>
      </c>
      <c r="D190" s="3" t="s">
        <v>158</v>
      </c>
      <c r="E190" s="5" t="s">
        <v>11</v>
      </c>
      <c r="F190" s="6" t="s">
        <v>729</v>
      </c>
      <c r="G190" s="13">
        <f t="shared" si="8"/>
        <v>2860000</v>
      </c>
      <c r="H190" s="2">
        <f>SUMIF(локалка!$C$14:$C$462,IF(C190=C190,INDEX(локалка!$C$14:$C$462,MATCH(C190,локалка!$C$14:$C$462,0)),),локалка!$G$14:$G$462)</f>
        <v>1</v>
      </c>
      <c r="I190" s="2">
        <f t="shared" si="9"/>
        <v>0</v>
      </c>
    </row>
    <row r="191" spans="1:9" x14ac:dyDescent="0.25">
      <c r="A191" s="3" t="s">
        <v>80</v>
      </c>
      <c r="B191" s="3"/>
      <c r="C191" s="4" t="s">
        <v>730</v>
      </c>
      <c r="D191" s="3" t="s">
        <v>158</v>
      </c>
      <c r="E191" s="5" t="s">
        <v>11</v>
      </c>
      <c r="F191" s="6" t="s">
        <v>731</v>
      </c>
      <c r="G191" s="13">
        <f t="shared" si="8"/>
        <v>59469</v>
      </c>
      <c r="H191" s="2">
        <f>SUMIF(локалка!$C$14:$C$462,IF(C191=C191,INDEX(локалка!$C$14:$C$462,MATCH(C191,локалка!$C$14:$C$462,0)),),локалка!$G$14:$G$462)</f>
        <v>1</v>
      </c>
      <c r="I191" s="2">
        <f t="shared" si="9"/>
        <v>0</v>
      </c>
    </row>
    <row r="192" spans="1:9" x14ac:dyDescent="0.25">
      <c r="A192" s="3" t="s">
        <v>85</v>
      </c>
      <c r="B192" s="3"/>
      <c r="C192" s="4" t="s">
        <v>732</v>
      </c>
      <c r="D192" s="3" t="s">
        <v>158</v>
      </c>
      <c r="E192" s="5" t="s">
        <v>11</v>
      </c>
      <c r="F192" s="6" t="s">
        <v>733</v>
      </c>
      <c r="G192" s="13">
        <f t="shared" si="8"/>
        <v>84875</v>
      </c>
      <c r="H192" s="2">
        <f>SUMIF(локалка!$C$14:$C$462,IF(C192=C192,INDEX(локалка!$C$14:$C$462,MATCH(C192,локалка!$C$14:$C$462,0)),),локалка!$G$14:$G$462)</f>
        <v>1</v>
      </c>
      <c r="I192" s="2">
        <f t="shared" si="9"/>
        <v>0</v>
      </c>
    </row>
    <row r="193" spans="1:9" x14ac:dyDescent="0.25">
      <c r="A193" s="3" t="s">
        <v>90</v>
      </c>
      <c r="B193" s="3"/>
      <c r="C193" s="4" t="s">
        <v>734</v>
      </c>
      <c r="D193" s="3" t="s">
        <v>158</v>
      </c>
      <c r="E193" s="5" t="s">
        <v>11</v>
      </c>
      <c r="F193" s="6" t="s">
        <v>735</v>
      </c>
      <c r="G193" s="13">
        <f t="shared" si="8"/>
        <v>194625</v>
      </c>
      <c r="H193" s="2">
        <f>SUMIF(локалка!$C$14:$C$462,IF(C193=C193,INDEX(локалка!$C$14:$C$462,MATCH(C193,локалка!$C$14:$C$462,0)),),локалка!$G$14:$G$462)</f>
        <v>1</v>
      </c>
      <c r="I193" s="2">
        <f t="shared" si="9"/>
        <v>0</v>
      </c>
    </row>
    <row r="194" spans="1:9" x14ac:dyDescent="0.25">
      <c r="A194" s="3" t="s">
        <v>95</v>
      </c>
      <c r="B194" s="3"/>
      <c r="C194" s="4" t="s">
        <v>736</v>
      </c>
      <c r="D194" s="3" t="s">
        <v>737</v>
      </c>
      <c r="E194" s="5" t="s">
        <v>11</v>
      </c>
      <c r="F194" s="15">
        <v>8000000</v>
      </c>
      <c r="G194" s="13">
        <f t="shared" si="8"/>
        <v>8000000</v>
      </c>
      <c r="H194" s="2">
        <f>SUMIF(локалка!$C$14:$C$462,IF(C194=C194,INDEX(локалка!$C$14:$C$462,MATCH(C194,локалка!$C$14:$C$462,0)),),локалка!$G$14:$G$462)</f>
        <v>1</v>
      </c>
      <c r="I194" s="2">
        <f t="shared" si="9"/>
        <v>0</v>
      </c>
    </row>
    <row r="195" spans="1:9" x14ac:dyDescent="0.25">
      <c r="A195" s="130" t="s">
        <v>1414</v>
      </c>
      <c r="B195" s="131"/>
      <c r="C195" s="131"/>
      <c r="D195" s="131"/>
      <c r="E195" s="131"/>
      <c r="F195" s="132"/>
      <c r="G195" s="78">
        <f>SUBTOTAL(9,G179:G194)</f>
        <v>19235401</v>
      </c>
    </row>
    <row r="196" spans="1:9" x14ac:dyDescent="0.25">
      <c r="A196" s="130" t="s">
        <v>1415</v>
      </c>
      <c r="B196" s="131"/>
      <c r="C196" s="131"/>
      <c r="D196" s="131"/>
      <c r="E196" s="131"/>
      <c r="F196" s="132"/>
      <c r="G196" s="78">
        <f>G195*0.02</f>
        <v>384708.02</v>
      </c>
    </row>
    <row r="197" spans="1:9" x14ac:dyDescent="0.25">
      <c r="A197" s="130" t="s">
        <v>1416</v>
      </c>
      <c r="B197" s="131"/>
      <c r="C197" s="131"/>
      <c r="D197" s="131"/>
      <c r="E197" s="131"/>
      <c r="F197" s="132"/>
      <c r="G197" s="78">
        <f>G196+G195</f>
        <v>19620109.02</v>
      </c>
    </row>
    <row r="199" spans="1:9" x14ac:dyDescent="0.25">
      <c r="A199" s="133" t="s">
        <v>1377</v>
      </c>
      <c r="B199" s="133"/>
      <c r="C199" s="133"/>
      <c r="D199" s="133"/>
      <c r="E199" s="133"/>
      <c r="F199" s="133"/>
      <c r="G199" s="133"/>
    </row>
    <row r="201" spans="1:9" x14ac:dyDescent="0.25">
      <c r="A201" s="133" t="s">
        <v>741</v>
      </c>
      <c r="B201" s="133"/>
      <c r="C201" s="133"/>
      <c r="D201" s="133"/>
      <c r="E201" s="133"/>
      <c r="F201" s="133"/>
      <c r="G201" s="133"/>
    </row>
  </sheetData>
  <autoFilter ref="A9:G197"/>
  <mergeCells count="18">
    <mergeCell ref="A1:G1"/>
    <mergeCell ref="A3:G3"/>
    <mergeCell ref="A5:G5"/>
    <mergeCell ref="A168:F168"/>
    <mergeCell ref="A10:G10"/>
    <mergeCell ref="A13:F13"/>
    <mergeCell ref="A14:G14"/>
    <mergeCell ref="A43:F43"/>
    <mergeCell ref="A44:G44"/>
    <mergeCell ref="B170:E170"/>
    <mergeCell ref="A175:F175"/>
    <mergeCell ref="A195:F195"/>
    <mergeCell ref="A199:G199"/>
    <mergeCell ref="A201:G201"/>
    <mergeCell ref="A178:F178"/>
    <mergeCell ref="A171:F171"/>
    <mergeCell ref="A196:F196"/>
    <mergeCell ref="A197:F197"/>
  </mergeCells>
  <pageMargins left="0.78740157480314965" right="0.39370078740157483" top="0.70866141732283472" bottom="0.55118110236220474" header="0.31496062992125984" footer="0.31496062992125984"/>
  <pageSetup paperSize="9" scale="62" fitToHeight="6" orientation="portrait" r:id="rId1"/>
  <headerFooter>
    <oddHeader>&amp;L&amp;7Программный комплекс QurQiymatAsos-2005 Ключ:118613055695</oddHeader>
  </headerFooter>
  <rowBreaks count="6" manualBreakCount="6">
    <brk id="35" max="16383" man="1"/>
    <brk id="68" max="16383" man="1"/>
    <brk id="102" max="16383" man="1"/>
    <brk id="140" max="16383" man="1"/>
    <brk id="182" max="16383" man="1"/>
    <brk id="2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4" zoomScale="80" zoomScaleNormal="80" workbookViewId="0">
      <selection activeCell="E11" sqref="E11"/>
    </sheetView>
  </sheetViews>
  <sheetFormatPr defaultRowHeight="15.75" x14ac:dyDescent="0.25"/>
  <cols>
    <col min="1" max="1" width="6" style="21" customWidth="1"/>
    <col min="2" max="2" width="69" style="19" customWidth="1"/>
    <col min="3" max="3" width="26.140625" style="19" customWidth="1"/>
    <col min="4" max="4" width="0.140625" style="18" customWidth="1"/>
    <col min="5" max="5" width="34.28515625" style="18" customWidth="1"/>
    <col min="6" max="256" width="9.140625" style="19"/>
    <col min="257" max="257" width="6" style="19" customWidth="1"/>
    <col min="258" max="258" width="69" style="19" customWidth="1"/>
    <col min="259" max="259" width="26.140625" style="19" customWidth="1"/>
    <col min="260" max="260" width="15.140625" style="19" customWidth="1"/>
    <col min="261" max="261" width="34.28515625" style="19" customWidth="1"/>
    <col min="262" max="512" width="9.140625" style="19"/>
    <col min="513" max="513" width="6" style="19" customWidth="1"/>
    <col min="514" max="514" width="69" style="19" customWidth="1"/>
    <col min="515" max="515" width="26.140625" style="19" customWidth="1"/>
    <col min="516" max="516" width="15.140625" style="19" customWidth="1"/>
    <col min="517" max="517" width="34.28515625" style="19" customWidth="1"/>
    <col min="518" max="768" width="9.140625" style="19"/>
    <col min="769" max="769" width="6" style="19" customWidth="1"/>
    <col min="770" max="770" width="69" style="19" customWidth="1"/>
    <col min="771" max="771" width="26.140625" style="19" customWidth="1"/>
    <col min="772" max="772" width="15.140625" style="19" customWidth="1"/>
    <col min="773" max="773" width="34.28515625" style="19" customWidth="1"/>
    <col min="774" max="1024" width="9.140625" style="19"/>
    <col min="1025" max="1025" width="6" style="19" customWidth="1"/>
    <col min="1026" max="1026" width="69" style="19" customWidth="1"/>
    <col min="1027" max="1027" width="26.140625" style="19" customWidth="1"/>
    <col min="1028" max="1028" width="15.140625" style="19" customWidth="1"/>
    <col min="1029" max="1029" width="34.28515625" style="19" customWidth="1"/>
    <col min="1030" max="1280" width="9.140625" style="19"/>
    <col min="1281" max="1281" width="6" style="19" customWidth="1"/>
    <col min="1282" max="1282" width="69" style="19" customWidth="1"/>
    <col min="1283" max="1283" width="26.140625" style="19" customWidth="1"/>
    <col min="1284" max="1284" width="15.140625" style="19" customWidth="1"/>
    <col min="1285" max="1285" width="34.28515625" style="19" customWidth="1"/>
    <col min="1286" max="1536" width="9.140625" style="19"/>
    <col min="1537" max="1537" width="6" style="19" customWidth="1"/>
    <col min="1538" max="1538" width="69" style="19" customWidth="1"/>
    <col min="1539" max="1539" width="26.140625" style="19" customWidth="1"/>
    <col min="1540" max="1540" width="15.140625" style="19" customWidth="1"/>
    <col min="1541" max="1541" width="34.28515625" style="19" customWidth="1"/>
    <col min="1542" max="1792" width="9.140625" style="19"/>
    <col min="1793" max="1793" width="6" style="19" customWidth="1"/>
    <col min="1794" max="1794" width="69" style="19" customWidth="1"/>
    <col min="1795" max="1795" width="26.140625" style="19" customWidth="1"/>
    <col min="1796" max="1796" width="15.140625" style="19" customWidth="1"/>
    <col min="1797" max="1797" width="34.28515625" style="19" customWidth="1"/>
    <col min="1798" max="2048" width="9.140625" style="19"/>
    <col min="2049" max="2049" width="6" style="19" customWidth="1"/>
    <col min="2050" max="2050" width="69" style="19" customWidth="1"/>
    <col min="2051" max="2051" width="26.140625" style="19" customWidth="1"/>
    <col min="2052" max="2052" width="15.140625" style="19" customWidth="1"/>
    <col min="2053" max="2053" width="34.28515625" style="19" customWidth="1"/>
    <col min="2054" max="2304" width="9.140625" style="19"/>
    <col min="2305" max="2305" width="6" style="19" customWidth="1"/>
    <col min="2306" max="2306" width="69" style="19" customWidth="1"/>
    <col min="2307" max="2307" width="26.140625" style="19" customWidth="1"/>
    <col min="2308" max="2308" width="15.140625" style="19" customWidth="1"/>
    <col min="2309" max="2309" width="34.28515625" style="19" customWidth="1"/>
    <col min="2310" max="2560" width="9.140625" style="19"/>
    <col min="2561" max="2561" width="6" style="19" customWidth="1"/>
    <col min="2562" max="2562" width="69" style="19" customWidth="1"/>
    <col min="2563" max="2563" width="26.140625" style="19" customWidth="1"/>
    <col min="2564" max="2564" width="15.140625" style="19" customWidth="1"/>
    <col min="2565" max="2565" width="34.28515625" style="19" customWidth="1"/>
    <col min="2566" max="2816" width="9.140625" style="19"/>
    <col min="2817" max="2817" width="6" style="19" customWidth="1"/>
    <col min="2818" max="2818" width="69" style="19" customWidth="1"/>
    <col min="2819" max="2819" width="26.140625" style="19" customWidth="1"/>
    <col min="2820" max="2820" width="15.140625" style="19" customWidth="1"/>
    <col min="2821" max="2821" width="34.28515625" style="19" customWidth="1"/>
    <col min="2822" max="3072" width="9.140625" style="19"/>
    <col min="3073" max="3073" width="6" style="19" customWidth="1"/>
    <col min="3074" max="3074" width="69" style="19" customWidth="1"/>
    <col min="3075" max="3075" width="26.140625" style="19" customWidth="1"/>
    <col min="3076" max="3076" width="15.140625" style="19" customWidth="1"/>
    <col min="3077" max="3077" width="34.28515625" style="19" customWidth="1"/>
    <col min="3078" max="3328" width="9.140625" style="19"/>
    <col min="3329" max="3329" width="6" style="19" customWidth="1"/>
    <col min="3330" max="3330" width="69" style="19" customWidth="1"/>
    <col min="3331" max="3331" width="26.140625" style="19" customWidth="1"/>
    <col min="3332" max="3332" width="15.140625" style="19" customWidth="1"/>
    <col min="3333" max="3333" width="34.28515625" style="19" customWidth="1"/>
    <col min="3334" max="3584" width="9.140625" style="19"/>
    <col min="3585" max="3585" width="6" style="19" customWidth="1"/>
    <col min="3586" max="3586" width="69" style="19" customWidth="1"/>
    <col min="3587" max="3587" width="26.140625" style="19" customWidth="1"/>
    <col min="3588" max="3588" width="15.140625" style="19" customWidth="1"/>
    <col min="3589" max="3589" width="34.28515625" style="19" customWidth="1"/>
    <col min="3590" max="3840" width="9.140625" style="19"/>
    <col min="3841" max="3841" width="6" style="19" customWidth="1"/>
    <col min="3842" max="3842" width="69" style="19" customWidth="1"/>
    <col min="3843" max="3843" width="26.140625" style="19" customWidth="1"/>
    <col min="3844" max="3844" width="15.140625" style="19" customWidth="1"/>
    <col min="3845" max="3845" width="34.28515625" style="19" customWidth="1"/>
    <col min="3846" max="4096" width="9.140625" style="19"/>
    <col min="4097" max="4097" width="6" style="19" customWidth="1"/>
    <col min="4098" max="4098" width="69" style="19" customWidth="1"/>
    <col min="4099" max="4099" width="26.140625" style="19" customWidth="1"/>
    <col min="4100" max="4100" width="15.140625" style="19" customWidth="1"/>
    <col min="4101" max="4101" width="34.28515625" style="19" customWidth="1"/>
    <col min="4102" max="4352" width="9.140625" style="19"/>
    <col min="4353" max="4353" width="6" style="19" customWidth="1"/>
    <col min="4354" max="4354" width="69" style="19" customWidth="1"/>
    <col min="4355" max="4355" width="26.140625" style="19" customWidth="1"/>
    <col min="4356" max="4356" width="15.140625" style="19" customWidth="1"/>
    <col min="4357" max="4357" width="34.28515625" style="19" customWidth="1"/>
    <col min="4358" max="4608" width="9.140625" style="19"/>
    <col min="4609" max="4609" width="6" style="19" customWidth="1"/>
    <col min="4610" max="4610" width="69" style="19" customWidth="1"/>
    <col min="4611" max="4611" width="26.140625" style="19" customWidth="1"/>
    <col min="4612" max="4612" width="15.140625" style="19" customWidth="1"/>
    <col min="4613" max="4613" width="34.28515625" style="19" customWidth="1"/>
    <col min="4614" max="4864" width="9.140625" style="19"/>
    <col min="4865" max="4865" width="6" style="19" customWidth="1"/>
    <col min="4866" max="4866" width="69" style="19" customWidth="1"/>
    <col min="4867" max="4867" width="26.140625" style="19" customWidth="1"/>
    <col min="4868" max="4868" width="15.140625" style="19" customWidth="1"/>
    <col min="4869" max="4869" width="34.28515625" style="19" customWidth="1"/>
    <col min="4870" max="5120" width="9.140625" style="19"/>
    <col min="5121" max="5121" width="6" style="19" customWidth="1"/>
    <col min="5122" max="5122" width="69" style="19" customWidth="1"/>
    <col min="5123" max="5123" width="26.140625" style="19" customWidth="1"/>
    <col min="5124" max="5124" width="15.140625" style="19" customWidth="1"/>
    <col min="5125" max="5125" width="34.28515625" style="19" customWidth="1"/>
    <col min="5126" max="5376" width="9.140625" style="19"/>
    <col min="5377" max="5377" width="6" style="19" customWidth="1"/>
    <col min="5378" max="5378" width="69" style="19" customWidth="1"/>
    <col min="5379" max="5379" width="26.140625" style="19" customWidth="1"/>
    <col min="5380" max="5380" width="15.140625" style="19" customWidth="1"/>
    <col min="5381" max="5381" width="34.28515625" style="19" customWidth="1"/>
    <col min="5382" max="5632" width="9.140625" style="19"/>
    <col min="5633" max="5633" width="6" style="19" customWidth="1"/>
    <col min="5634" max="5634" width="69" style="19" customWidth="1"/>
    <col min="5635" max="5635" width="26.140625" style="19" customWidth="1"/>
    <col min="5636" max="5636" width="15.140625" style="19" customWidth="1"/>
    <col min="5637" max="5637" width="34.28515625" style="19" customWidth="1"/>
    <col min="5638" max="5888" width="9.140625" style="19"/>
    <col min="5889" max="5889" width="6" style="19" customWidth="1"/>
    <col min="5890" max="5890" width="69" style="19" customWidth="1"/>
    <col min="5891" max="5891" width="26.140625" style="19" customWidth="1"/>
    <col min="5892" max="5892" width="15.140625" style="19" customWidth="1"/>
    <col min="5893" max="5893" width="34.28515625" style="19" customWidth="1"/>
    <col min="5894" max="6144" width="9.140625" style="19"/>
    <col min="6145" max="6145" width="6" style="19" customWidth="1"/>
    <col min="6146" max="6146" width="69" style="19" customWidth="1"/>
    <col min="6147" max="6147" width="26.140625" style="19" customWidth="1"/>
    <col min="6148" max="6148" width="15.140625" style="19" customWidth="1"/>
    <col min="6149" max="6149" width="34.28515625" style="19" customWidth="1"/>
    <col min="6150" max="6400" width="9.140625" style="19"/>
    <col min="6401" max="6401" width="6" style="19" customWidth="1"/>
    <col min="6402" max="6402" width="69" style="19" customWidth="1"/>
    <col min="6403" max="6403" width="26.140625" style="19" customWidth="1"/>
    <col min="6404" max="6404" width="15.140625" style="19" customWidth="1"/>
    <col min="6405" max="6405" width="34.28515625" style="19" customWidth="1"/>
    <col min="6406" max="6656" width="9.140625" style="19"/>
    <col min="6657" max="6657" width="6" style="19" customWidth="1"/>
    <col min="6658" max="6658" width="69" style="19" customWidth="1"/>
    <col min="6659" max="6659" width="26.140625" style="19" customWidth="1"/>
    <col min="6660" max="6660" width="15.140625" style="19" customWidth="1"/>
    <col min="6661" max="6661" width="34.28515625" style="19" customWidth="1"/>
    <col min="6662" max="6912" width="9.140625" style="19"/>
    <col min="6913" max="6913" width="6" style="19" customWidth="1"/>
    <col min="6914" max="6914" width="69" style="19" customWidth="1"/>
    <col min="6915" max="6915" width="26.140625" style="19" customWidth="1"/>
    <col min="6916" max="6916" width="15.140625" style="19" customWidth="1"/>
    <col min="6917" max="6917" width="34.28515625" style="19" customWidth="1"/>
    <col min="6918" max="7168" width="9.140625" style="19"/>
    <col min="7169" max="7169" width="6" style="19" customWidth="1"/>
    <col min="7170" max="7170" width="69" style="19" customWidth="1"/>
    <col min="7171" max="7171" width="26.140625" style="19" customWidth="1"/>
    <col min="7172" max="7172" width="15.140625" style="19" customWidth="1"/>
    <col min="7173" max="7173" width="34.28515625" style="19" customWidth="1"/>
    <col min="7174" max="7424" width="9.140625" style="19"/>
    <col min="7425" max="7425" width="6" style="19" customWidth="1"/>
    <col min="7426" max="7426" width="69" style="19" customWidth="1"/>
    <col min="7427" max="7427" width="26.140625" style="19" customWidth="1"/>
    <col min="7428" max="7428" width="15.140625" style="19" customWidth="1"/>
    <col min="7429" max="7429" width="34.28515625" style="19" customWidth="1"/>
    <col min="7430" max="7680" width="9.140625" style="19"/>
    <col min="7681" max="7681" width="6" style="19" customWidth="1"/>
    <col min="7682" max="7682" width="69" style="19" customWidth="1"/>
    <col min="7683" max="7683" width="26.140625" style="19" customWidth="1"/>
    <col min="7684" max="7684" width="15.140625" style="19" customWidth="1"/>
    <col min="7685" max="7685" width="34.28515625" style="19" customWidth="1"/>
    <col min="7686" max="7936" width="9.140625" style="19"/>
    <col min="7937" max="7937" width="6" style="19" customWidth="1"/>
    <col min="7938" max="7938" width="69" style="19" customWidth="1"/>
    <col min="7939" max="7939" width="26.140625" style="19" customWidth="1"/>
    <col min="7940" max="7940" width="15.140625" style="19" customWidth="1"/>
    <col min="7941" max="7941" width="34.28515625" style="19" customWidth="1"/>
    <col min="7942" max="8192" width="9.140625" style="19"/>
    <col min="8193" max="8193" width="6" style="19" customWidth="1"/>
    <col min="8194" max="8194" width="69" style="19" customWidth="1"/>
    <col min="8195" max="8195" width="26.140625" style="19" customWidth="1"/>
    <col min="8196" max="8196" width="15.140625" style="19" customWidth="1"/>
    <col min="8197" max="8197" width="34.28515625" style="19" customWidth="1"/>
    <col min="8198" max="8448" width="9.140625" style="19"/>
    <col min="8449" max="8449" width="6" style="19" customWidth="1"/>
    <col min="8450" max="8450" width="69" style="19" customWidth="1"/>
    <col min="8451" max="8451" width="26.140625" style="19" customWidth="1"/>
    <col min="8452" max="8452" width="15.140625" style="19" customWidth="1"/>
    <col min="8453" max="8453" width="34.28515625" style="19" customWidth="1"/>
    <col min="8454" max="8704" width="9.140625" style="19"/>
    <col min="8705" max="8705" width="6" style="19" customWidth="1"/>
    <col min="8706" max="8706" width="69" style="19" customWidth="1"/>
    <col min="8707" max="8707" width="26.140625" style="19" customWidth="1"/>
    <col min="8708" max="8708" width="15.140625" style="19" customWidth="1"/>
    <col min="8709" max="8709" width="34.28515625" style="19" customWidth="1"/>
    <col min="8710" max="8960" width="9.140625" style="19"/>
    <col min="8961" max="8961" width="6" style="19" customWidth="1"/>
    <col min="8962" max="8962" width="69" style="19" customWidth="1"/>
    <col min="8963" max="8963" width="26.140625" style="19" customWidth="1"/>
    <col min="8964" max="8964" width="15.140625" style="19" customWidth="1"/>
    <col min="8965" max="8965" width="34.28515625" style="19" customWidth="1"/>
    <col min="8966" max="9216" width="9.140625" style="19"/>
    <col min="9217" max="9217" width="6" style="19" customWidth="1"/>
    <col min="9218" max="9218" width="69" style="19" customWidth="1"/>
    <col min="9219" max="9219" width="26.140625" style="19" customWidth="1"/>
    <col min="9220" max="9220" width="15.140625" style="19" customWidth="1"/>
    <col min="9221" max="9221" width="34.28515625" style="19" customWidth="1"/>
    <col min="9222" max="9472" width="9.140625" style="19"/>
    <col min="9473" max="9473" width="6" style="19" customWidth="1"/>
    <col min="9474" max="9474" width="69" style="19" customWidth="1"/>
    <col min="9475" max="9475" width="26.140625" style="19" customWidth="1"/>
    <col min="9476" max="9476" width="15.140625" style="19" customWidth="1"/>
    <col min="9477" max="9477" width="34.28515625" style="19" customWidth="1"/>
    <col min="9478" max="9728" width="9.140625" style="19"/>
    <col min="9729" max="9729" width="6" style="19" customWidth="1"/>
    <col min="9730" max="9730" width="69" style="19" customWidth="1"/>
    <col min="9731" max="9731" width="26.140625" style="19" customWidth="1"/>
    <col min="9732" max="9732" width="15.140625" style="19" customWidth="1"/>
    <col min="9733" max="9733" width="34.28515625" style="19" customWidth="1"/>
    <col min="9734" max="9984" width="9.140625" style="19"/>
    <col min="9985" max="9985" width="6" style="19" customWidth="1"/>
    <col min="9986" max="9986" width="69" style="19" customWidth="1"/>
    <col min="9987" max="9987" width="26.140625" style="19" customWidth="1"/>
    <col min="9988" max="9988" width="15.140625" style="19" customWidth="1"/>
    <col min="9989" max="9989" width="34.28515625" style="19" customWidth="1"/>
    <col min="9990" max="10240" width="9.140625" style="19"/>
    <col min="10241" max="10241" width="6" style="19" customWidth="1"/>
    <col min="10242" max="10242" width="69" style="19" customWidth="1"/>
    <col min="10243" max="10243" width="26.140625" style="19" customWidth="1"/>
    <col min="10244" max="10244" width="15.140625" style="19" customWidth="1"/>
    <col min="10245" max="10245" width="34.28515625" style="19" customWidth="1"/>
    <col min="10246" max="10496" width="9.140625" style="19"/>
    <col min="10497" max="10497" width="6" style="19" customWidth="1"/>
    <col min="10498" max="10498" width="69" style="19" customWidth="1"/>
    <col min="10499" max="10499" width="26.140625" style="19" customWidth="1"/>
    <col min="10500" max="10500" width="15.140625" style="19" customWidth="1"/>
    <col min="10501" max="10501" width="34.28515625" style="19" customWidth="1"/>
    <col min="10502" max="10752" width="9.140625" style="19"/>
    <col min="10753" max="10753" width="6" style="19" customWidth="1"/>
    <col min="10754" max="10754" width="69" style="19" customWidth="1"/>
    <col min="10755" max="10755" width="26.140625" style="19" customWidth="1"/>
    <col min="10756" max="10756" width="15.140625" style="19" customWidth="1"/>
    <col min="10757" max="10757" width="34.28515625" style="19" customWidth="1"/>
    <col min="10758" max="11008" width="9.140625" style="19"/>
    <col min="11009" max="11009" width="6" style="19" customWidth="1"/>
    <col min="11010" max="11010" width="69" style="19" customWidth="1"/>
    <col min="11011" max="11011" width="26.140625" style="19" customWidth="1"/>
    <col min="11012" max="11012" width="15.140625" style="19" customWidth="1"/>
    <col min="11013" max="11013" width="34.28515625" style="19" customWidth="1"/>
    <col min="11014" max="11264" width="9.140625" style="19"/>
    <col min="11265" max="11265" width="6" style="19" customWidth="1"/>
    <col min="11266" max="11266" width="69" style="19" customWidth="1"/>
    <col min="11267" max="11267" width="26.140625" style="19" customWidth="1"/>
    <col min="11268" max="11268" width="15.140625" style="19" customWidth="1"/>
    <col min="11269" max="11269" width="34.28515625" style="19" customWidth="1"/>
    <col min="11270" max="11520" width="9.140625" style="19"/>
    <col min="11521" max="11521" width="6" style="19" customWidth="1"/>
    <col min="11522" max="11522" width="69" style="19" customWidth="1"/>
    <col min="11523" max="11523" width="26.140625" style="19" customWidth="1"/>
    <col min="11524" max="11524" width="15.140625" style="19" customWidth="1"/>
    <col min="11525" max="11525" width="34.28515625" style="19" customWidth="1"/>
    <col min="11526" max="11776" width="9.140625" style="19"/>
    <col min="11777" max="11777" width="6" style="19" customWidth="1"/>
    <col min="11778" max="11778" width="69" style="19" customWidth="1"/>
    <col min="11779" max="11779" width="26.140625" style="19" customWidth="1"/>
    <col min="11780" max="11780" width="15.140625" style="19" customWidth="1"/>
    <col min="11781" max="11781" width="34.28515625" style="19" customWidth="1"/>
    <col min="11782" max="12032" width="9.140625" style="19"/>
    <col min="12033" max="12033" width="6" style="19" customWidth="1"/>
    <col min="12034" max="12034" width="69" style="19" customWidth="1"/>
    <col min="12035" max="12035" width="26.140625" style="19" customWidth="1"/>
    <col min="12036" max="12036" width="15.140625" style="19" customWidth="1"/>
    <col min="12037" max="12037" width="34.28515625" style="19" customWidth="1"/>
    <col min="12038" max="12288" width="9.140625" style="19"/>
    <col min="12289" max="12289" width="6" style="19" customWidth="1"/>
    <col min="12290" max="12290" width="69" style="19" customWidth="1"/>
    <col min="12291" max="12291" width="26.140625" style="19" customWidth="1"/>
    <col min="12292" max="12292" width="15.140625" style="19" customWidth="1"/>
    <col min="12293" max="12293" width="34.28515625" style="19" customWidth="1"/>
    <col min="12294" max="12544" width="9.140625" style="19"/>
    <col min="12545" max="12545" width="6" style="19" customWidth="1"/>
    <col min="12546" max="12546" width="69" style="19" customWidth="1"/>
    <col min="12547" max="12547" width="26.140625" style="19" customWidth="1"/>
    <col min="12548" max="12548" width="15.140625" style="19" customWidth="1"/>
    <col min="12549" max="12549" width="34.28515625" style="19" customWidth="1"/>
    <col min="12550" max="12800" width="9.140625" style="19"/>
    <col min="12801" max="12801" width="6" style="19" customWidth="1"/>
    <col min="12802" max="12802" width="69" style="19" customWidth="1"/>
    <col min="12803" max="12803" width="26.140625" style="19" customWidth="1"/>
    <col min="12804" max="12804" width="15.140625" style="19" customWidth="1"/>
    <col min="12805" max="12805" width="34.28515625" style="19" customWidth="1"/>
    <col min="12806" max="13056" width="9.140625" style="19"/>
    <col min="13057" max="13057" width="6" style="19" customWidth="1"/>
    <col min="13058" max="13058" width="69" style="19" customWidth="1"/>
    <col min="13059" max="13059" width="26.140625" style="19" customWidth="1"/>
    <col min="13060" max="13060" width="15.140625" style="19" customWidth="1"/>
    <col min="13061" max="13061" width="34.28515625" style="19" customWidth="1"/>
    <col min="13062" max="13312" width="9.140625" style="19"/>
    <col min="13313" max="13313" width="6" style="19" customWidth="1"/>
    <col min="13314" max="13314" width="69" style="19" customWidth="1"/>
    <col min="13315" max="13315" width="26.140625" style="19" customWidth="1"/>
    <col min="13316" max="13316" width="15.140625" style="19" customWidth="1"/>
    <col min="13317" max="13317" width="34.28515625" style="19" customWidth="1"/>
    <col min="13318" max="13568" width="9.140625" style="19"/>
    <col min="13569" max="13569" width="6" style="19" customWidth="1"/>
    <col min="13570" max="13570" width="69" style="19" customWidth="1"/>
    <col min="13571" max="13571" width="26.140625" style="19" customWidth="1"/>
    <col min="13572" max="13572" width="15.140625" style="19" customWidth="1"/>
    <col min="13573" max="13573" width="34.28515625" style="19" customWidth="1"/>
    <col min="13574" max="13824" width="9.140625" style="19"/>
    <col min="13825" max="13825" width="6" style="19" customWidth="1"/>
    <col min="13826" max="13826" width="69" style="19" customWidth="1"/>
    <col min="13827" max="13827" width="26.140625" style="19" customWidth="1"/>
    <col min="13828" max="13828" width="15.140625" style="19" customWidth="1"/>
    <col min="13829" max="13829" width="34.28515625" style="19" customWidth="1"/>
    <col min="13830" max="14080" width="9.140625" style="19"/>
    <col min="14081" max="14081" width="6" style="19" customWidth="1"/>
    <col min="14082" max="14082" width="69" style="19" customWidth="1"/>
    <col min="14083" max="14083" width="26.140625" style="19" customWidth="1"/>
    <col min="14084" max="14084" width="15.140625" style="19" customWidth="1"/>
    <col min="14085" max="14085" width="34.28515625" style="19" customWidth="1"/>
    <col min="14086" max="14336" width="9.140625" style="19"/>
    <col min="14337" max="14337" width="6" style="19" customWidth="1"/>
    <col min="14338" max="14338" width="69" style="19" customWidth="1"/>
    <col min="14339" max="14339" width="26.140625" style="19" customWidth="1"/>
    <col min="14340" max="14340" width="15.140625" style="19" customWidth="1"/>
    <col min="14341" max="14341" width="34.28515625" style="19" customWidth="1"/>
    <col min="14342" max="14592" width="9.140625" style="19"/>
    <col min="14593" max="14593" width="6" style="19" customWidth="1"/>
    <col min="14594" max="14594" width="69" style="19" customWidth="1"/>
    <col min="14595" max="14595" width="26.140625" style="19" customWidth="1"/>
    <col min="14596" max="14596" width="15.140625" style="19" customWidth="1"/>
    <col min="14597" max="14597" width="34.28515625" style="19" customWidth="1"/>
    <col min="14598" max="14848" width="9.140625" style="19"/>
    <col min="14849" max="14849" width="6" style="19" customWidth="1"/>
    <col min="14850" max="14850" width="69" style="19" customWidth="1"/>
    <col min="14851" max="14851" width="26.140625" style="19" customWidth="1"/>
    <col min="14852" max="14852" width="15.140625" style="19" customWidth="1"/>
    <col min="14853" max="14853" width="34.28515625" style="19" customWidth="1"/>
    <col min="14854" max="15104" width="9.140625" style="19"/>
    <col min="15105" max="15105" width="6" style="19" customWidth="1"/>
    <col min="15106" max="15106" width="69" style="19" customWidth="1"/>
    <col min="15107" max="15107" width="26.140625" style="19" customWidth="1"/>
    <col min="15108" max="15108" width="15.140625" style="19" customWidth="1"/>
    <col min="15109" max="15109" width="34.28515625" style="19" customWidth="1"/>
    <col min="15110" max="15360" width="9.140625" style="19"/>
    <col min="15361" max="15361" width="6" style="19" customWidth="1"/>
    <col min="15362" max="15362" width="69" style="19" customWidth="1"/>
    <col min="15363" max="15363" width="26.140625" style="19" customWidth="1"/>
    <col min="15364" max="15364" width="15.140625" style="19" customWidth="1"/>
    <col min="15365" max="15365" width="34.28515625" style="19" customWidth="1"/>
    <col min="15366" max="15616" width="9.140625" style="19"/>
    <col min="15617" max="15617" width="6" style="19" customWidth="1"/>
    <col min="15618" max="15618" width="69" style="19" customWidth="1"/>
    <col min="15619" max="15619" width="26.140625" style="19" customWidth="1"/>
    <col min="15620" max="15620" width="15.140625" style="19" customWidth="1"/>
    <col min="15621" max="15621" width="34.28515625" style="19" customWidth="1"/>
    <col min="15622" max="15872" width="9.140625" style="19"/>
    <col min="15873" max="15873" width="6" style="19" customWidth="1"/>
    <col min="15874" max="15874" width="69" style="19" customWidth="1"/>
    <col min="15875" max="15875" width="26.140625" style="19" customWidth="1"/>
    <col min="15876" max="15876" width="15.140625" style="19" customWidth="1"/>
    <col min="15877" max="15877" width="34.28515625" style="19" customWidth="1"/>
    <col min="15878" max="16128" width="9.140625" style="19"/>
    <col min="16129" max="16129" width="6" style="19" customWidth="1"/>
    <col min="16130" max="16130" width="69" style="19" customWidth="1"/>
    <col min="16131" max="16131" width="26.140625" style="19" customWidth="1"/>
    <col min="16132" max="16132" width="15.140625" style="19" customWidth="1"/>
    <col min="16133" max="16133" width="34.28515625" style="19" customWidth="1"/>
    <col min="16134" max="16384" width="9.140625" style="19"/>
  </cols>
  <sheetData>
    <row r="1" spans="1:5" ht="15.75" customHeight="1" x14ac:dyDescent="0.25">
      <c r="A1" s="145" t="s">
        <v>1378</v>
      </c>
      <c r="B1" s="145"/>
      <c r="C1" s="145"/>
    </row>
    <row r="2" spans="1:5" ht="15.75" customHeight="1" x14ac:dyDescent="0.25">
      <c r="A2" s="145" t="s">
        <v>1379</v>
      </c>
      <c r="B2" s="145"/>
      <c r="C2" s="145"/>
      <c r="D2" s="20"/>
      <c r="E2" s="20"/>
    </row>
    <row r="3" spans="1:5" x14ac:dyDescent="0.25">
      <c r="B3" s="22"/>
      <c r="C3" s="22"/>
      <c r="D3" s="20"/>
      <c r="E3" s="20"/>
    </row>
    <row r="4" spans="1:5" ht="33" customHeight="1" x14ac:dyDescent="0.25">
      <c r="A4" s="146" t="s">
        <v>1465</v>
      </c>
      <c r="B4" s="146"/>
      <c r="C4" s="146"/>
      <c r="D4" s="20"/>
      <c r="E4" s="20"/>
    </row>
    <row r="5" spans="1:5" ht="28.5" customHeight="1" x14ac:dyDescent="0.25">
      <c r="A5" s="147"/>
      <c r="B5" s="147"/>
      <c r="C5" s="147"/>
      <c r="D5" s="20"/>
      <c r="E5" s="20"/>
    </row>
    <row r="6" spans="1:5" ht="31.5" customHeight="1" x14ac:dyDescent="0.25">
      <c r="A6" s="147"/>
      <c r="B6" s="147"/>
      <c r="C6" s="147"/>
      <c r="D6" s="20"/>
      <c r="E6" s="20"/>
    </row>
    <row r="7" spans="1:5" ht="16.5" x14ac:dyDescent="0.25">
      <c r="A7" s="148"/>
      <c r="B7" s="148"/>
      <c r="C7" s="148"/>
      <c r="D7" s="20"/>
      <c r="E7" s="20"/>
    </row>
    <row r="8" spans="1:5" x14ac:dyDescent="0.25">
      <c r="A8" s="23"/>
      <c r="B8" s="23"/>
      <c r="C8" s="23"/>
      <c r="D8" s="20"/>
      <c r="E8" s="20"/>
    </row>
    <row r="9" spans="1:5" s="28" customFormat="1" ht="33" x14ac:dyDescent="0.25">
      <c r="A9" s="24" t="s">
        <v>1380</v>
      </c>
      <c r="B9" s="25" t="s">
        <v>1381</v>
      </c>
      <c r="C9" s="26" t="s">
        <v>1382</v>
      </c>
      <c r="D9" s="27"/>
      <c r="E9" s="27"/>
    </row>
    <row r="10" spans="1:5" ht="35.25" customHeight="1" x14ac:dyDescent="0.25">
      <c r="A10" s="29">
        <v>1</v>
      </c>
      <c r="B10" s="30" t="s">
        <v>1383</v>
      </c>
      <c r="C10" s="31">
        <f>ресурс!G197/1000</f>
        <v>19620.10902</v>
      </c>
      <c r="D10" s="31">
        <v>0</v>
      </c>
      <c r="E10" s="18">
        <v>0</v>
      </c>
    </row>
    <row r="11" spans="1:5" ht="35.25" customHeight="1" x14ac:dyDescent="0.25">
      <c r="A11" s="29">
        <v>2</v>
      </c>
      <c r="B11" s="30" t="s">
        <v>1384</v>
      </c>
      <c r="C11" s="31">
        <f>(ресурс!G177+ресурс!G170)/1000</f>
        <v>39991.332538380862</v>
      </c>
      <c r="D11" s="18">
        <v>100386.7185</v>
      </c>
      <c r="E11" s="32">
        <v>5019.3359</v>
      </c>
    </row>
    <row r="12" spans="1:5" ht="35.25" customHeight="1" x14ac:dyDescent="0.25">
      <c r="A12" s="29">
        <v>3</v>
      </c>
      <c r="B12" s="30" t="s">
        <v>1385</v>
      </c>
      <c r="C12" s="31">
        <f>ресурс!G13/1000</f>
        <v>8552.1912982401591</v>
      </c>
      <c r="D12" s="20"/>
      <c r="E12" s="20"/>
    </row>
    <row r="13" spans="1:5" ht="35.25" customHeight="1" x14ac:dyDescent="0.25">
      <c r="A13" s="29">
        <v>4</v>
      </c>
      <c r="B13" s="30" t="s">
        <v>1386</v>
      </c>
      <c r="C13" s="31">
        <f>ресурс!G43/1000</f>
        <v>1268.6376515500001</v>
      </c>
      <c r="D13" s="18">
        <v>744.20939999999996</v>
      </c>
      <c r="E13" s="18">
        <v>0</v>
      </c>
    </row>
    <row r="14" spans="1:5" s="28" customFormat="1" ht="27" customHeight="1" x14ac:dyDescent="0.25">
      <c r="A14" s="33">
        <v>5</v>
      </c>
      <c r="B14" s="34" t="s">
        <v>1387</v>
      </c>
      <c r="C14" s="35">
        <f>SUM(C10:C13)</f>
        <v>69432.270508171016</v>
      </c>
      <c r="D14" s="27"/>
      <c r="E14" s="27"/>
    </row>
    <row r="15" spans="1:5" ht="27.75" customHeight="1" x14ac:dyDescent="0.25">
      <c r="A15" s="29">
        <v>6</v>
      </c>
      <c r="B15" s="30" t="s">
        <v>1388</v>
      </c>
      <c r="C15" s="31">
        <v>0</v>
      </c>
      <c r="D15" s="20"/>
      <c r="E15" s="20"/>
    </row>
    <row r="16" spans="1:5" ht="27.75" customHeight="1" x14ac:dyDescent="0.25">
      <c r="A16" s="29">
        <v>7</v>
      </c>
      <c r="B16" s="30" t="s">
        <v>1411</v>
      </c>
      <c r="C16" s="31">
        <f>(C14-C10)*0.2092</f>
        <v>10420.704183325375</v>
      </c>
      <c r="D16" s="36">
        <v>17.27</v>
      </c>
    </row>
    <row r="17" spans="1:5" ht="27.75" customHeight="1" x14ac:dyDescent="0.25">
      <c r="A17" s="29">
        <v>8</v>
      </c>
      <c r="B17" s="30" t="s">
        <v>1389</v>
      </c>
      <c r="C17" s="31">
        <f>(C14+C16)*0.0032</f>
        <v>255.52951901278846</v>
      </c>
      <c r="D17" s="20"/>
      <c r="E17" s="20"/>
    </row>
    <row r="18" spans="1:5" ht="35.25" customHeight="1" x14ac:dyDescent="0.25">
      <c r="A18" s="29">
        <v>9</v>
      </c>
      <c r="B18" s="30" t="s">
        <v>1390</v>
      </c>
      <c r="C18" s="31">
        <v>0</v>
      </c>
      <c r="D18" s="20"/>
      <c r="E18" s="20"/>
    </row>
    <row r="19" spans="1:5" ht="30.75" customHeight="1" x14ac:dyDescent="0.25">
      <c r="A19" s="37">
        <v>10</v>
      </c>
      <c r="B19" s="38" t="s">
        <v>1391</v>
      </c>
      <c r="C19" s="39">
        <f>SUM(C14:C18)</f>
        <v>80108.504210509185</v>
      </c>
      <c r="D19" s="20"/>
      <c r="E19" s="20"/>
    </row>
    <row r="20" spans="1:5" ht="30.75" customHeight="1" x14ac:dyDescent="0.25">
      <c r="A20" s="40"/>
      <c r="B20" s="41" t="s">
        <v>1409</v>
      </c>
      <c r="C20" s="42">
        <f>C19*0.15</f>
        <v>12016.275631576378</v>
      </c>
      <c r="D20" s="20"/>
      <c r="E20" s="20"/>
    </row>
    <row r="21" spans="1:5" ht="30" customHeight="1" x14ac:dyDescent="0.3">
      <c r="A21" s="43">
        <v>11</v>
      </c>
      <c r="B21" s="44" t="s">
        <v>1410</v>
      </c>
      <c r="C21" s="45">
        <f>C19+C20</f>
        <v>92124.779842085569</v>
      </c>
      <c r="D21" s="90">
        <v>92124.78</v>
      </c>
      <c r="E21" s="86">
        <f>D21-C21</f>
        <v>1.5791443001944572E-4</v>
      </c>
    </row>
    <row r="22" spans="1:5" ht="23.25" hidden="1" customHeight="1" x14ac:dyDescent="0.25">
      <c r="A22" s="46"/>
      <c r="B22" s="47" t="s">
        <v>1392</v>
      </c>
      <c r="C22" s="48">
        <v>0</v>
      </c>
      <c r="D22" s="20"/>
      <c r="E22" s="20"/>
    </row>
    <row r="23" spans="1:5" ht="34.5" hidden="1" x14ac:dyDescent="0.25">
      <c r="A23" s="49">
        <v>12</v>
      </c>
      <c r="B23" s="50" t="s">
        <v>1393</v>
      </c>
      <c r="C23" s="51">
        <f>C21+C22</f>
        <v>92124.779842085569</v>
      </c>
      <c r="D23" s="20"/>
      <c r="E23" s="20"/>
    </row>
    <row r="24" spans="1:5" s="55" customFormat="1" ht="12.75" x14ac:dyDescent="0.25">
      <c r="A24" s="52"/>
      <c r="B24" s="52"/>
      <c r="C24" s="53"/>
      <c r="D24" s="54"/>
      <c r="E24" s="54"/>
    </row>
    <row r="25" spans="1:5" s="55" customFormat="1" ht="13.5" x14ac:dyDescent="0.25">
      <c r="A25" s="144" t="s">
        <v>1394</v>
      </c>
      <c r="B25" s="144"/>
      <c r="C25" s="144"/>
      <c r="D25" s="54"/>
      <c r="E25" s="54"/>
    </row>
    <row r="26" spans="1:5" s="55" customFormat="1" ht="13.5" x14ac:dyDescent="0.25">
      <c r="A26" s="144" t="s">
        <v>1395</v>
      </c>
      <c r="B26" s="144"/>
      <c r="C26" s="144"/>
      <c r="D26" s="54"/>
      <c r="E26" s="54"/>
    </row>
    <row r="27" spans="1:5" s="55" customFormat="1" ht="13.5" x14ac:dyDescent="0.25">
      <c r="A27" s="144" t="s">
        <v>1396</v>
      </c>
      <c r="B27" s="144"/>
      <c r="C27" s="144"/>
      <c r="D27" s="54"/>
      <c r="E27" s="54"/>
    </row>
    <row r="28" spans="1:5" s="55" customFormat="1" ht="13.5" x14ac:dyDescent="0.25">
      <c r="A28" s="144" t="s">
        <v>1397</v>
      </c>
      <c r="B28" s="144"/>
      <c r="C28" s="144"/>
      <c r="D28" s="54"/>
      <c r="E28" s="54"/>
    </row>
    <row r="29" spans="1:5" ht="15" customHeight="1" x14ac:dyDescent="0.25">
      <c r="A29" s="56"/>
      <c r="B29" s="56"/>
      <c r="C29" s="57"/>
      <c r="D29" s="20"/>
      <c r="E29" s="20"/>
    </row>
    <row r="30" spans="1:5" ht="15" customHeight="1" x14ac:dyDescent="0.25">
      <c r="A30" s="58"/>
      <c r="B30" s="58"/>
      <c r="C30" s="59"/>
      <c r="D30" s="20"/>
      <c r="E30" s="20"/>
    </row>
    <row r="31" spans="1:5" x14ac:dyDescent="0.25">
      <c r="A31" s="60"/>
      <c r="B31" s="60"/>
      <c r="C31" s="59"/>
      <c r="D31" s="20"/>
      <c r="E31" s="20"/>
    </row>
    <row r="32" spans="1:5" x14ac:dyDescent="0.25">
      <c r="A32" s="61"/>
      <c r="B32" s="62" t="s">
        <v>1398</v>
      </c>
      <c r="C32" s="63"/>
      <c r="D32" s="20"/>
      <c r="E32" s="20"/>
    </row>
    <row r="33" spans="1:5" x14ac:dyDescent="0.2">
      <c r="A33" s="61"/>
      <c r="B33" s="64" t="s">
        <v>1399</v>
      </c>
      <c r="C33" s="65" t="s">
        <v>1400</v>
      </c>
      <c r="D33" s="20"/>
      <c r="E33" s="20"/>
    </row>
    <row r="34" spans="1:5" x14ac:dyDescent="0.25">
      <c r="A34" s="61"/>
      <c r="B34" s="66" t="s">
        <v>1401</v>
      </c>
      <c r="C34" s="67" t="s">
        <v>1402</v>
      </c>
      <c r="D34" s="20"/>
      <c r="E34" s="20"/>
    </row>
    <row r="35" spans="1:5" x14ac:dyDescent="0.25">
      <c r="A35" s="61"/>
      <c r="B35" s="66" t="s">
        <v>1403</v>
      </c>
      <c r="C35" s="68"/>
      <c r="D35" s="20"/>
      <c r="E35" s="20"/>
    </row>
    <row r="36" spans="1:5" x14ac:dyDescent="0.25">
      <c r="A36" s="61"/>
      <c r="B36" s="69"/>
      <c r="C36" s="68"/>
      <c r="D36" s="20"/>
      <c r="E36" s="20"/>
    </row>
    <row r="37" spans="1:5" x14ac:dyDescent="0.25">
      <c r="A37" s="61"/>
      <c r="B37" s="62" t="s">
        <v>1404</v>
      </c>
      <c r="C37" s="70"/>
      <c r="D37" s="20"/>
      <c r="E37" s="20"/>
    </row>
    <row r="38" spans="1:5" ht="16.5" x14ac:dyDescent="0.3">
      <c r="A38" s="61"/>
      <c r="B38" s="71" t="s">
        <v>1405</v>
      </c>
      <c r="C38" s="72" t="s">
        <v>1406</v>
      </c>
      <c r="D38" s="20"/>
      <c r="E38" s="20"/>
    </row>
    <row r="39" spans="1:5" x14ac:dyDescent="0.25">
      <c r="A39" s="61"/>
      <c r="B39" s="66" t="s">
        <v>1401</v>
      </c>
      <c r="C39" s="67" t="s">
        <v>1402</v>
      </c>
      <c r="D39" s="20"/>
      <c r="E39" s="20"/>
    </row>
    <row r="40" spans="1:5" x14ac:dyDescent="0.25">
      <c r="A40" s="61"/>
      <c r="B40" s="66" t="s">
        <v>1403</v>
      </c>
      <c r="C40" s="73"/>
      <c r="D40" s="20"/>
      <c r="E40" s="20"/>
    </row>
    <row r="41" spans="1:5" x14ac:dyDescent="0.25">
      <c r="C41" s="74"/>
      <c r="D41" s="20"/>
      <c r="E41" s="20"/>
    </row>
    <row r="42" spans="1:5" x14ac:dyDescent="0.25">
      <c r="C42" s="74"/>
      <c r="D42" s="20"/>
      <c r="E42" s="20"/>
    </row>
    <row r="43" spans="1:5" x14ac:dyDescent="0.25">
      <c r="C43" s="74"/>
      <c r="D43" s="20"/>
      <c r="E43" s="20"/>
    </row>
  </sheetData>
  <mergeCells count="10">
    <mergeCell ref="A25:C25"/>
    <mergeCell ref="A26:C26"/>
    <mergeCell ref="A27:C27"/>
    <mergeCell ref="A28:C28"/>
    <mergeCell ref="A1:C1"/>
    <mergeCell ref="A2:C2"/>
    <mergeCell ref="A4:C4"/>
    <mergeCell ref="A5:C5"/>
    <mergeCell ref="A6:C6"/>
    <mergeCell ref="A7:C7"/>
  </mergeCells>
  <printOptions horizontalCentered="1"/>
  <pageMargins left="0.79" right="0.79" top="0.98" bottom="0.98" header="0.51" footer="0.51"/>
  <pageSetup paperSize="9" scale="78" orientation="portrait" r:id="rId1"/>
  <colBreaks count="2" manualBreakCount="2">
    <brk id="3" max="1048575" man="1"/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3"/>
  <sheetViews>
    <sheetView topLeftCell="A163" zoomScale="80" zoomScaleNormal="80" workbookViewId="0">
      <selection activeCell="C186" sqref="C186"/>
    </sheetView>
  </sheetViews>
  <sheetFormatPr defaultRowHeight="15" x14ac:dyDescent="0.25"/>
  <cols>
    <col min="1" max="1" width="5.42578125" style="2" customWidth="1"/>
    <col min="2" max="2" width="12.5703125" style="2" hidden="1" customWidth="1"/>
    <col min="3" max="3" width="54.140625" style="2" customWidth="1"/>
    <col min="4" max="4" width="10.5703125" style="2" customWidth="1"/>
    <col min="5" max="5" width="10.5703125" style="89" customWidth="1"/>
    <col min="6" max="16384" width="9.140625" style="2"/>
  </cols>
  <sheetData>
    <row r="1" spans="1:5" ht="55.5" customHeight="1" x14ac:dyDescent="0.25">
      <c r="A1" s="137" t="str">
        <f>СВОД!A4</f>
        <v xml:space="preserve">«Строительство Банковского экспресс пункта 24/7 работающий круглосуточно на территории АО Национальный банк ВЭД в г.Ангрен» </v>
      </c>
      <c r="B1" s="137"/>
      <c r="C1" s="137"/>
      <c r="D1" s="137"/>
      <c r="E1" s="137"/>
    </row>
    <row r="3" spans="1:5" ht="18.75" x14ac:dyDescent="0.25">
      <c r="A3" s="138" t="s">
        <v>1417</v>
      </c>
      <c r="B3" s="138"/>
      <c r="C3" s="138"/>
      <c r="D3" s="138"/>
      <c r="E3" s="138"/>
    </row>
    <row r="6" spans="1:5" ht="25.5" x14ac:dyDescent="0.25">
      <c r="A6" s="1" t="s">
        <v>4</v>
      </c>
      <c r="B6" s="1" t="s">
        <v>5</v>
      </c>
      <c r="C6" s="1" t="s">
        <v>6</v>
      </c>
      <c r="D6" s="1" t="s">
        <v>7</v>
      </c>
      <c r="E6" s="87" t="s">
        <v>9</v>
      </c>
    </row>
    <row r="7" spans="1:5" x14ac:dyDescent="0.25">
      <c r="A7" s="3" t="s">
        <v>11</v>
      </c>
      <c r="B7" s="3" t="s">
        <v>19</v>
      </c>
      <c r="C7" s="4" t="s">
        <v>20</v>
      </c>
      <c r="D7" s="3" t="s">
        <v>21</v>
      </c>
      <c r="E7" s="88" t="s">
        <v>23</v>
      </c>
    </row>
    <row r="8" spans="1:5" x14ac:dyDescent="0.25">
      <c r="A8" s="3" t="s">
        <v>12</v>
      </c>
      <c r="B8" s="3" t="s">
        <v>24</v>
      </c>
      <c r="C8" s="4" t="s">
        <v>25</v>
      </c>
      <c r="D8" s="3" t="s">
        <v>21</v>
      </c>
      <c r="E8" s="88" t="s">
        <v>23</v>
      </c>
    </row>
    <row r="9" spans="1:5" x14ac:dyDescent="0.25">
      <c r="A9" s="3" t="s">
        <v>13</v>
      </c>
      <c r="B9" s="3" t="s">
        <v>29</v>
      </c>
      <c r="C9" s="4" t="s">
        <v>30</v>
      </c>
      <c r="D9" s="3" t="s">
        <v>31</v>
      </c>
      <c r="E9" s="88" t="s">
        <v>33</v>
      </c>
    </row>
    <row r="10" spans="1:5" ht="22.5" x14ac:dyDescent="0.25">
      <c r="A10" s="3" t="s">
        <v>14</v>
      </c>
      <c r="B10" s="3" t="s">
        <v>34</v>
      </c>
      <c r="C10" s="4" t="s">
        <v>35</v>
      </c>
      <c r="D10" s="3" t="s">
        <v>31</v>
      </c>
      <c r="E10" s="88" t="s">
        <v>37</v>
      </c>
    </row>
    <row r="11" spans="1:5" ht="22.5" x14ac:dyDescent="0.25">
      <c r="A11" s="3" t="s">
        <v>15</v>
      </c>
      <c r="B11" s="3" t="s">
        <v>38</v>
      </c>
      <c r="C11" s="4" t="s">
        <v>39</v>
      </c>
      <c r="D11" s="3" t="s">
        <v>31</v>
      </c>
      <c r="E11" s="88" t="s">
        <v>33</v>
      </c>
    </row>
    <row r="12" spans="1:5" x14ac:dyDescent="0.25">
      <c r="A12" s="3" t="s">
        <v>16</v>
      </c>
      <c r="B12" s="3" t="s">
        <v>41</v>
      </c>
      <c r="C12" s="4" t="s">
        <v>42</v>
      </c>
      <c r="D12" s="3" t="s">
        <v>31</v>
      </c>
      <c r="E12" s="88" t="s">
        <v>44</v>
      </c>
    </row>
    <row r="13" spans="1:5" x14ac:dyDescent="0.25">
      <c r="A13" s="3" t="s">
        <v>17</v>
      </c>
      <c r="B13" s="3" t="s">
        <v>45</v>
      </c>
      <c r="C13" s="4" t="s">
        <v>46</v>
      </c>
      <c r="D13" s="3" t="s">
        <v>31</v>
      </c>
      <c r="E13" s="88" t="s">
        <v>48</v>
      </c>
    </row>
    <row r="14" spans="1:5" x14ac:dyDescent="0.25">
      <c r="A14" s="3" t="s">
        <v>57</v>
      </c>
      <c r="B14" s="3" t="s">
        <v>49</v>
      </c>
      <c r="C14" s="4" t="s">
        <v>50</v>
      </c>
      <c r="D14" s="3" t="s">
        <v>31</v>
      </c>
      <c r="E14" s="88" t="s">
        <v>52</v>
      </c>
    </row>
    <row r="15" spans="1:5" x14ac:dyDescent="0.25">
      <c r="A15" s="3" t="s">
        <v>62</v>
      </c>
      <c r="B15" s="3" t="s">
        <v>53</v>
      </c>
      <c r="C15" s="4" t="s">
        <v>54</v>
      </c>
      <c r="D15" s="3" t="s">
        <v>31</v>
      </c>
      <c r="E15" s="88" t="s">
        <v>56</v>
      </c>
    </row>
    <row r="16" spans="1:5" ht="22.5" x14ac:dyDescent="0.25">
      <c r="A16" s="3" t="s">
        <v>66</v>
      </c>
      <c r="B16" s="3" t="s">
        <v>58</v>
      </c>
      <c r="C16" s="4" t="s">
        <v>59</v>
      </c>
      <c r="D16" s="3" t="s">
        <v>31</v>
      </c>
      <c r="E16" s="88" t="s">
        <v>61</v>
      </c>
    </row>
    <row r="17" spans="1:5" ht="22.5" x14ac:dyDescent="0.25">
      <c r="A17" s="3" t="s">
        <v>71</v>
      </c>
      <c r="B17" s="3" t="s">
        <v>63</v>
      </c>
      <c r="C17" s="4" t="s">
        <v>64</v>
      </c>
      <c r="D17" s="3" t="s">
        <v>31</v>
      </c>
      <c r="E17" s="88" t="s">
        <v>61</v>
      </c>
    </row>
    <row r="18" spans="1:5" ht="22.5" x14ac:dyDescent="0.25">
      <c r="A18" s="3" t="s">
        <v>75</v>
      </c>
      <c r="B18" s="3" t="s">
        <v>67</v>
      </c>
      <c r="C18" s="4" t="s">
        <v>68</v>
      </c>
      <c r="D18" s="3" t="s">
        <v>31</v>
      </c>
      <c r="E18" s="88" t="s">
        <v>70</v>
      </c>
    </row>
    <row r="19" spans="1:5" ht="22.5" x14ac:dyDescent="0.25">
      <c r="A19" s="3" t="s">
        <v>80</v>
      </c>
      <c r="B19" s="3" t="s">
        <v>72</v>
      </c>
      <c r="C19" s="4" t="s">
        <v>73</v>
      </c>
      <c r="D19" s="3" t="s">
        <v>31</v>
      </c>
      <c r="E19" s="88" t="s">
        <v>70</v>
      </c>
    </row>
    <row r="20" spans="1:5" x14ac:dyDescent="0.25">
      <c r="A20" s="3" t="s">
        <v>85</v>
      </c>
      <c r="B20" s="3" t="s">
        <v>76</v>
      </c>
      <c r="C20" s="4" t="s">
        <v>77</v>
      </c>
      <c r="D20" s="3" t="s">
        <v>31</v>
      </c>
      <c r="E20" s="88" t="s">
        <v>79</v>
      </c>
    </row>
    <row r="21" spans="1:5" x14ac:dyDescent="0.25">
      <c r="A21" s="3" t="s">
        <v>90</v>
      </c>
      <c r="B21" s="3" t="s">
        <v>81</v>
      </c>
      <c r="C21" s="4" t="s">
        <v>82</v>
      </c>
      <c r="D21" s="3" t="s">
        <v>31</v>
      </c>
      <c r="E21" s="88" t="s">
        <v>84</v>
      </c>
    </row>
    <row r="22" spans="1:5" ht="22.5" x14ac:dyDescent="0.25">
      <c r="A22" s="3" t="s">
        <v>95</v>
      </c>
      <c r="B22" s="3" t="s">
        <v>86</v>
      </c>
      <c r="C22" s="4" t="s">
        <v>87</v>
      </c>
      <c r="D22" s="3" t="s">
        <v>31</v>
      </c>
      <c r="E22" s="88" t="s">
        <v>89</v>
      </c>
    </row>
    <row r="23" spans="1:5" x14ac:dyDescent="0.25">
      <c r="A23" s="3" t="s">
        <v>100</v>
      </c>
      <c r="B23" s="3" t="s">
        <v>91</v>
      </c>
      <c r="C23" s="4" t="s">
        <v>92</v>
      </c>
      <c r="D23" s="3" t="s">
        <v>31</v>
      </c>
      <c r="E23" s="88" t="s">
        <v>94</v>
      </c>
    </row>
    <row r="24" spans="1:5" x14ac:dyDescent="0.25">
      <c r="A24" s="3" t="s">
        <v>106</v>
      </c>
      <c r="B24" s="3" t="s">
        <v>96</v>
      </c>
      <c r="C24" s="4" t="s">
        <v>97</v>
      </c>
      <c r="D24" s="3" t="s">
        <v>31</v>
      </c>
      <c r="E24" s="88" t="s">
        <v>99</v>
      </c>
    </row>
    <row r="25" spans="1:5" x14ac:dyDescent="0.25">
      <c r="A25" s="3" t="s">
        <v>111</v>
      </c>
      <c r="B25" s="3" t="s">
        <v>101</v>
      </c>
      <c r="C25" s="4" t="s">
        <v>102</v>
      </c>
      <c r="D25" s="3" t="s">
        <v>31</v>
      </c>
      <c r="E25" s="88" t="s">
        <v>104</v>
      </c>
    </row>
    <row r="26" spans="1:5" x14ac:dyDescent="0.25">
      <c r="A26" s="3" t="s">
        <v>116</v>
      </c>
      <c r="B26" s="3" t="s">
        <v>107</v>
      </c>
      <c r="C26" s="4" t="s">
        <v>108</v>
      </c>
      <c r="D26" s="3" t="s">
        <v>31</v>
      </c>
      <c r="E26" s="88" t="s">
        <v>110</v>
      </c>
    </row>
    <row r="27" spans="1:5" x14ac:dyDescent="0.25">
      <c r="A27" s="3" t="s">
        <v>121</v>
      </c>
      <c r="B27" s="3" t="s">
        <v>112</v>
      </c>
      <c r="C27" s="4" t="s">
        <v>113</v>
      </c>
      <c r="D27" s="3" t="s">
        <v>31</v>
      </c>
      <c r="E27" s="88" t="s">
        <v>115</v>
      </c>
    </row>
    <row r="28" spans="1:5" ht="22.5" x14ac:dyDescent="0.25">
      <c r="A28" s="3" t="s">
        <v>126</v>
      </c>
      <c r="B28" s="3" t="s">
        <v>117</v>
      </c>
      <c r="C28" s="4" t="s">
        <v>118</v>
      </c>
      <c r="D28" s="3" t="s">
        <v>31</v>
      </c>
      <c r="E28" s="88" t="s">
        <v>120</v>
      </c>
    </row>
    <row r="29" spans="1:5" x14ac:dyDescent="0.25">
      <c r="A29" s="3" t="s">
        <v>131</v>
      </c>
    </row>
    <row r="30" spans="1:5" x14ac:dyDescent="0.25">
      <c r="A30" s="3" t="s">
        <v>135</v>
      </c>
      <c r="B30" s="3" t="s">
        <v>122</v>
      </c>
      <c r="C30" s="4" t="s">
        <v>123</v>
      </c>
      <c r="D30" s="3" t="s">
        <v>31</v>
      </c>
      <c r="E30" s="88" t="s">
        <v>125</v>
      </c>
    </row>
    <row r="31" spans="1:5" x14ac:dyDescent="0.25">
      <c r="A31" s="3" t="s">
        <v>139</v>
      </c>
      <c r="B31" s="3" t="s">
        <v>127</v>
      </c>
      <c r="C31" s="4" t="s">
        <v>128</v>
      </c>
      <c r="D31" s="3" t="s">
        <v>31</v>
      </c>
      <c r="E31" s="88" t="s">
        <v>130</v>
      </c>
    </row>
    <row r="32" spans="1:5" x14ac:dyDescent="0.25">
      <c r="A32" s="3" t="s">
        <v>144</v>
      </c>
      <c r="B32" s="3" t="s">
        <v>132</v>
      </c>
      <c r="C32" s="4" t="s">
        <v>133</v>
      </c>
      <c r="D32" s="3" t="s">
        <v>31</v>
      </c>
      <c r="E32" s="88" t="s">
        <v>130</v>
      </c>
    </row>
    <row r="33" spans="1:5" x14ac:dyDescent="0.25">
      <c r="A33" s="3" t="s">
        <v>149</v>
      </c>
      <c r="B33" s="3" t="s">
        <v>136</v>
      </c>
      <c r="C33" s="4" t="s">
        <v>137</v>
      </c>
      <c r="D33" s="3" t="s">
        <v>31</v>
      </c>
      <c r="E33" s="88" t="s">
        <v>130</v>
      </c>
    </row>
    <row r="34" spans="1:5" x14ac:dyDescent="0.25">
      <c r="A34" s="3" t="s">
        <v>269</v>
      </c>
      <c r="B34" s="3" t="s">
        <v>140</v>
      </c>
      <c r="C34" s="4" t="s">
        <v>141</v>
      </c>
      <c r="D34" s="3" t="s">
        <v>31</v>
      </c>
      <c r="E34" s="88" t="s">
        <v>143</v>
      </c>
    </row>
    <row r="35" spans="1:5" x14ac:dyDescent="0.25">
      <c r="A35" s="3" t="s">
        <v>273</v>
      </c>
      <c r="B35" s="3" t="s">
        <v>145</v>
      </c>
      <c r="C35" s="4" t="s">
        <v>146</v>
      </c>
      <c r="D35" s="3" t="s">
        <v>31</v>
      </c>
      <c r="E35" s="88" t="s">
        <v>148</v>
      </c>
    </row>
    <row r="36" spans="1:5" x14ac:dyDescent="0.25">
      <c r="A36" s="3" t="s">
        <v>277</v>
      </c>
      <c r="B36" s="3" t="s">
        <v>150</v>
      </c>
      <c r="C36" s="4" t="s">
        <v>151</v>
      </c>
      <c r="D36" s="3" t="s">
        <v>31</v>
      </c>
      <c r="E36" s="88" t="s">
        <v>153</v>
      </c>
    </row>
    <row r="37" spans="1:5" ht="22.5" x14ac:dyDescent="0.25">
      <c r="A37" s="3" t="s">
        <v>281</v>
      </c>
      <c r="B37" s="3" t="s">
        <v>156</v>
      </c>
      <c r="C37" s="4" t="s">
        <v>157</v>
      </c>
      <c r="D37" s="3" t="s">
        <v>158</v>
      </c>
      <c r="E37" s="88" t="s">
        <v>160</v>
      </c>
    </row>
    <row r="38" spans="1:5" ht="22.5" x14ac:dyDescent="0.25">
      <c r="A38" s="3" t="s">
        <v>286</v>
      </c>
      <c r="B38" s="3" t="s">
        <v>161</v>
      </c>
      <c r="C38" s="4" t="s">
        <v>162</v>
      </c>
      <c r="D38" s="3" t="s">
        <v>163</v>
      </c>
      <c r="E38" s="88" t="s">
        <v>165</v>
      </c>
    </row>
    <row r="39" spans="1:5" x14ac:dyDescent="0.25">
      <c r="A39" s="3" t="s">
        <v>291</v>
      </c>
      <c r="B39" s="3" t="s">
        <v>166</v>
      </c>
      <c r="C39" s="4" t="s">
        <v>167</v>
      </c>
      <c r="D39" s="3" t="s">
        <v>168</v>
      </c>
      <c r="E39" s="88" t="s">
        <v>170</v>
      </c>
    </row>
    <row r="40" spans="1:5" ht="22.5" x14ac:dyDescent="0.25">
      <c r="A40" s="3" t="s">
        <v>296</v>
      </c>
      <c r="B40" s="3" t="s">
        <v>171</v>
      </c>
      <c r="C40" s="4" t="s">
        <v>172</v>
      </c>
      <c r="D40" s="3" t="s">
        <v>173</v>
      </c>
      <c r="E40" s="88" t="s">
        <v>175</v>
      </c>
    </row>
    <row r="41" spans="1:5" ht="22.5" x14ac:dyDescent="0.25">
      <c r="A41" s="3" t="s">
        <v>300</v>
      </c>
      <c r="B41" s="3" t="s">
        <v>177</v>
      </c>
      <c r="C41" s="4" t="s">
        <v>178</v>
      </c>
      <c r="D41" s="3" t="s">
        <v>173</v>
      </c>
      <c r="E41" s="88" t="s">
        <v>180</v>
      </c>
    </row>
    <row r="42" spans="1:5" ht="22.5" x14ac:dyDescent="0.25">
      <c r="A42" s="3" t="s">
        <v>305</v>
      </c>
      <c r="B42" s="3" t="s">
        <v>181</v>
      </c>
      <c r="C42" s="4" t="s">
        <v>182</v>
      </c>
      <c r="D42" s="3" t="s">
        <v>173</v>
      </c>
      <c r="E42" s="88" t="s">
        <v>184</v>
      </c>
    </row>
    <row r="43" spans="1:5" ht="22.5" x14ac:dyDescent="0.25">
      <c r="A43" s="3" t="s">
        <v>309</v>
      </c>
      <c r="B43" s="3" t="s">
        <v>185</v>
      </c>
      <c r="C43" s="4" t="s">
        <v>186</v>
      </c>
      <c r="D43" s="3" t="s">
        <v>173</v>
      </c>
      <c r="E43" s="88" t="s">
        <v>188</v>
      </c>
    </row>
    <row r="44" spans="1:5" ht="45" x14ac:dyDescent="0.25">
      <c r="A44" s="3" t="s">
        <v>313</v>
      </c>
      <c r="B44" s="3" t="s">
        <v>189</v>
      </c>
      <c r="C44" s="4" t="s">
        <v>190</v>
      </c>
      <c r="D44" s="3" t="s">
        <v>173</v>
      </c>
      <c r="E44" s="88" t="s">
        <v>192</v>
      </c>
    </row>
    <row r="45" spans="1:5" x14ac:dyDescent="0.25">
      <c r="A45" s="3" t="s">
        <v>317</v>
      </c>
      <c r="B45" s="3" t="s">
        <v>193</v>
      </c>
      <c r="C45" s="4" t="s">
        <v>194</v>
      </c>
      <c r="D45" s="3" t="s">
        <v>173</v>
      </c>
      <c r="E45" s="88" t="s">
        <v>196</v>
      </c>
    </row>
    <row r="46" spans="1:5" x14ac:dyDescent="0.25">
      <c r="A46" s="3" t="s">
        <v>323</v>
      </c>
      <c r="B46" s="3" t="s">
        <v>197</v>
      </c>
      <c r="C46" s="4" t="s">
        <v>198</v>
      </c>
      <c r="D46" s="3" t="s">
        <v>163</v>
      </c>
      <c r="E46" s="88" t="s">
        <v>200</v>
      </c>
    </row>
    <row r="47" spans="1:5" x14ac:dyDescent="0.25">
      <c r="A47" s="3" t="s">
        <v>328</v>
      </c>
      <c r="B47" s="3" t="s">
        <v>201</v>
      </c>
      <c r="C47" s="4" t="s">
        <v>202</v>
      </c>
      <c r="D47" s="3" t="s">
        <v>173</v>
      </c>
      <c r="E47" s="88" t="s">
        <v>196</v>
      </c>
    </row>
    <row r="48" spans="1:5" x14ac:dyDescent="0.25">
      <c r="A48" s="3" t="s">
        <v>333</v>
      </c>
      <c r="B48" s="3" t="s">
        <v>204</v>
      </c>
      <c r="C48" s="4" t="s">
        <v>205</v>
      </c>
      <c r="D48" s="3" t="s">
        <v>173</v>
      </c>
      <c r="E48" s="88" t="s">
        <v>207</v>
      </c>
    </row>
    <row r="49" spans="1:5" x14ac:dyDescent="0.25">
      <c r="A49" s="3" t="s">
        <v>338</v>
      </c>
      <c r="B49" s="3" t="s">
        <v>208</v>
      </c>
      <c r="C49" s="4" t="s">
        <v>209</v>
      </c>
      <c r="D49" s="3" t="s">
        <v>173</v>
      </c>
      <c r="E49" s="88" t="s">
        <v>207</v>
      </c>
    </row>
    <row r="50" spans="1:5" x14ac:dyDescent="0.25">
      <c r="A50" s="3" t="s">
        <v>343</v>
      </c>
      <c r="B50" s="3" t="s">
        <v>211</v>
      </c>
      <c r="C50" s="4" t="s">
        <v>212</v>
      </c>
      <c r="D50" s="3" t="s">
        <v>163</v>
      </c>
      <c r="E50" s="88" t="s">
        <v>214</v>
      </c>
    </row>
    <row r="51" spans="1:5" x14ac:dyDescent="0.25">
      <c r="A51" s="3" t="s">
        <v>221</v>
      </c>
      <c r="B51" s="3" t="s">
        <v>215</v>
      </c>
      <c r="C51" s="4" t="s">
        <v>216</v>
      </c>
      <c r="D51" s="3" t="s">
        <v>217</v>
      </c>
      <c r="E51" s="88" t="s">
        <v>218</v>
      </c>
    </row>
    <row r="52" spans="1:5" x14ac:dyDescent="0.25">
      <c r="A52" s="3" t="s">
        <v>351</v>
      </c>
      <c r="B52" s="3" t="s">
        <v>219</v>
      </c>
      <c r="C52" s="4" t="s">
        <v>220</v>
      </c>
      <c r="D52" s="3" t="s">
        <v>163</v>
      </c>
      <c r="E52" s="88" t="s">
        <v>222</v>
      </c>
    </row>
    <row r="53" spans="1:5" x14ac:dyDescent="0.25">
      <c r="A53" s="3" t="s">
        <v>356</v>
      </c>
      <c r="B53" s="3" t="s">
        <v>223</v>
      </c>
      <c r="C53" s="4" t="s">
        <v>224</v>
      </c>
      <c r="D53" s="3" t="s">
        <v>225</v>
      </c>
      <c r="E53" s="88" t="s">
        <v>227</v>
      </c>
    </row>
    <row r="54" spans="1:5" ht="33.75" x14ac:dyDescent="0.25">
      <c r="A54" s="3" t="s">
        <v>361</v>
      </c>
      <c r="B54" s="3" t="s">
        <v>228</v>
      </c>
      <c r="C54" s="4" t="s">
        <v>229</v>
      </c>
      <c r="D54" s="3" t="s">
        <v>158</v>
      </c>
      <c r="E54" s="88" t="s">
        <v>231</v>
      </c>
    </row>
    <row r="55" spans="1:5" x14ac:dyDescent="0.25">
      <c r="A55" s="3" t="s">
        <v>366</v>
      </c>
      <c r="B55" s="3" t="s">
        <v>232</v>
      </c>
      <c r="C55" s="4" t="s">
        <v>233</v>
      </c>
      <c r="D55" s="3" t="s">
        <v>234</v>
      </c>
      <c r="E55" s="88" t="s">
        <v>236</v>
      </c>
    </row>
    <row r="56" spans="1:5" x14ac:dyDescent="0.25">
      <c r="A56" s="3" t="s">
        <v>371</v>
      </c>
      <c r="B56" s="3" t="s">
        <v>237</v>
      </c>
      <c r="C56" s="4" t="s">
        <v>238</v>
      </c>
      <c r="D56" s="3" t="s">
        <v>234</v>
      </c>
      <c r="E56" s="88" t="s">
        <v>240</v>
      </c>
    </row>
    <row r="57" spans="1:5" x14ac:dyDescent="0.25">
      <c r="A57" s="3" t="s">
        <v>376</v>
      </c>
      <c r="B57" s="3" t="s">
        <v>241</v>
      </c>
      <c r="C57" s="4" t="s">
        <v>242</v>
      </c>
      <c r="D57" s="3" t="s">
        <v>234</v>
      </c>
      <c r="E57" s="88" t="s">
        <v>244</v>
      </c>
    </row>
    <row r="58" spans="1:5" x14ac:dyDescent="0.25">
      <c r="A58" s="3" t="s">
        <v>381</v>
      </c>
      <c r="B58" s="3" t="s">
        <v>245</v>
      </c>
      <c r="C58" s="4" t="s">
        <v>246</v>
      </c>
      <c r="D58" s="3" t="s">
        <v>234</v>
      </c>
      <c r="E58" s="88" t="s">
        <v>248</v>
      </c>
    </row>
    <row r="59" spans="1:5" x14ac:dyDescent="0.25">
      <c r="A59" s="3" t="s">
        <v>385</v>
      </c>
      <c r="B59" s="3" t="s">
        <v>249</v>
      </c>
      <c r="C59" s="4" t="s">
        <v>250</v>
      </c>
      <c r="D59" s="3" t="s">
        <v>234</v>
      </c>
      <c r="E59" s="88" t="s">
        <v>252</v>
      </c>
    </row>
    <row r="60" spans="1:5" x14ac:dyDescent="0.25">
      <c r="A60" s="3" t="s">
        <v>390</v>
      </c>
      <c r="B60" s="3" t="s">
        <v>253</v>
      </c>
      <c r="C60" s="4" t="s">
        <v>254</v>
      </c>
      <c r="D60" s="3" t="s">
        <v>234</v>
      </c>
      <c r="E60" s="88" t="s">
        <v>256</v>
      </c>
    </row>
    <row r="61" spans="1:5" ht="22.5" x14ac:dyDescent="0.25">
      <c r="A61" s="3" t="s">
        <v>394</v>
      </c>
      <c r="B61" s="3" t="s">
        <v>257</v>
      </c>
      <c r="C61" s="4" t="s">
        <v>258</v>
      </c>
      <c r="D61" s="3" t="s">
        <v>234</v>
      </c>
      <c r="E61" s="88" t="s">
        <v>260</v>
      </c>
    </row>
    <row r="62" spans="1:5" x14ac:dyDescent="0.25">
      <c r="A62" s="3" t="s">
        <v>284</v>
      </c>
      <c r="B62" s="3" t="s">
        <v>261</v>
      </c>
      <c r="C62" s="4" t="s">
        <v>262</v>
      </c>
      <c r="D62" s="3" t="s">
        <v>234</v>
      </c>
      <c r="E62" s="88" t="s">
        <v>264</v>
      </c>
    </row>
    <row r="63" spans="1:5" x14ac:dyDescent="0.25">
      <c r="A63" s="3" t="s">
        <v>402</v>
      </c>
      <c r="B63" s="3" t="s">
        <v>265</v>
      </c>
      <c r="C63" s="4" t="s">
        <v>266</v>
      </c>
      <c r="D63" s="3" t="s">
        <v>234</v>
      </c>
      <c r="E63" s="88" t="s">
        <v>268</v>
      </c>
    </row>
    <row r="64" spans="1:5" x14ac:dyDescent="0.25">
      <c r="A64" s="3" t="s">
        <v>406</v>
      </c>
      <c r="B64" s="3" t="s">
        <v>270</v>
      </c>
      <c r="C64" s="4" t="s">
        <v>271</v>
      </c>
      <c r="D64" s="3" t="s">
        <v>217</v>
      </c>
      <c r="E64" s="88">
        <v>127037.3</v>
      </c>
    </row>
    <row r="65" spans="1:5" x14ac:dyDescent="0.25">
      <c r="A65" s="3" t="s">
        <v>410</v>
      </c>
      <c r="B65" s="3" t="s">
        <v>274</v>
      </c>
      <c r="C65" s="4" t="s">
        <v>275</v>
      </c>
      <c r="D65" s="3" t="s">
        <v>158</v>
      </c>
      <c r="E65" s="88" t="s">
        <v>160</v>
      </c>
    </row>
    <row r="66" spans="1:5" x14ac:dyDescent="0.25">
      <c r="A66" s="3" t="s">
        <v>415</v>
      </c>
      <c r="B66" s="3" t="s">
        <v>278</v>
      </c>
      <c r="C66" s="4" t="s">
        <v>279</v>
      </c>
      <c r="D66" s="3" t="s">
        <v>158</v>
      </c>
      <c r="E66" s="88" t="s">
        <v>170</v>
      </c>
    </row>
    <row r="67" spans="1:5" x14ac:dyDescent="0.25">
      <c r="A67" s="3" t="s">
        <v>419</v>
      </c>
      <c r="B67" s="3" t="s">
        <v>282</v>
      </c>
      <c r="C67" s="4" t="s">
        <v>283</v>
      </c>
      <c r="D67" s="3" t="s">
        <v>163</v>
      </c>
      <c r="E67" s="88" t="s">
        <v>285</v>
      </c>
    </row>
    <row r="68" spans="1:5" ht="22.5" x14ac:dyDescent="0.25">
      <c r="A68" s="3" t="s">
        <v>423</v>
      </c>
      <c r="B68" s="3" t="s">
        <v>287</v>
      </c>
      <c r="C68" s="4" t="s">
        <v>288</v>
      </c>
      <c r="D68" s="3" t="s">
        <v>163</v>
      </c>
      <c r="E68" s="88" t="s">
        <v>290</v>
      </c>
    </row>
    <row r="69" spans="1:5" x14ac:dyDescent="0.25">
      <c r="A69" s="3" t="s">
        <v>427</v>
      </c>
      <c r="B69" s="3" t="s">
        <v>292</v>
      </c>
      <c r="C69" s="4" t="s">
        <v>293</v>
      </c>
      <c r="D69" s="3" t="s">
        <v>173</v>
      </c>
      <c r="E69" s="88" t="s">
        <v>295</v>
      </c>
    </row>
    <row r="70" spans="1:5" x14ac:dyDescent="0.25">
      <c r="A70" s="3" t="s">
        <v>432</v>
      </c>
      <c r="B70" s="3" t="s">
        <v>297</v>
      </c>
      <c r="C70" s="4" t="s">
        <v>298</v>
      </c>
      <c r="D70" s="3" t="s">
        <v>173</v>
      </c>
      <c r="E70" s="88" t="s">
        <v>295</v>
      </c>
    </row>
    <row r="71" spans="1:5" x14ac:dyDescent="0.25">
      <c r="A71" s="3" t="s">
        <v>437</v>
      </c>
      <c r="B71" s="3" t="s">
        <v>301</v>
      </c>
      <c r="C71" s="4" t="s">
        <v>302</v>
      </c>
      <c r="D71" s="3" t="s">
        <v>173</v>
      </c>
      <c r="E71" s="88" t="s">
        <v>304</v>
      </c>
    </row>
    <row r="72" spans="1:5" x14ac:dyDescent="0.25">
      <c r="A72" s="3" t="s">
        <v>442</v>
      </c>
      <c r="B72" s="3" t="s">
        <v>306</v>
      </c>
      <c r="C72" s="4" t="s">
        <v>307</v>
      </c>
      <c r="D72" s="3" t="s">
        <v>173</v>
      </c>
      <c r="E72" s="88" t="s">
        <v>304</v>
      </c>
    </row>
    <row r="73" spans="1:5" x14ac:dyDescent="0.25">
      <c r="A73" s="3" t="s">
        <v>446</v>
      </c>
      <c r="B73" s="3" t="s">
        <v>310</v>
      </c>
      <c r="C73" s="4" t="s">
        <v>311</v>
      </c>
      <c r="D73" s="3" t="s">
        <v>173</v>
      </c>
      <c r="E73" s="88" t="s">
        <v>304</v>
      </c>
    </row>
    <row r="74" spans="1:5" x14ac:dyDescent="0.25">
      <c r="A74" s="3" t="s">
        <v>450</v>
      </c>
      <c r="B74" s="3" t="s">
        <v>314</v>
      </c>
      <c r="C74" s="4" t="s">
        <v>315</v>
      </c>
      <c r="D74" s="3" t="s">
        <v>173</v>
      </c>
      <c r="E74" s="88" t="s">
        <v>304</v>
      </c>
    </row>
    <row r="75" spans="1:5" x14ac:dyDescent="0.25">
      <c r="A75" s="3" t="s">
        <v>454</v>
      </c>
      <c r="B75" s="3" t="s">
        <v>318</v>
      </c>
      <c r="C75" s="4" t="s">
        <v>319</v>
      </c>
      <c r="D75" s="3" t="s">
        <v>320</v>
      </c>
      <c r="E75" s="88" t="s">
        <v>322</v>
      </c>
    </row>
    <row r="76" spans="1:5" ht="22.5" x14ac:dyDescent="0.25">
      <c r="A76" s="3" t="s">
        <v>459</v>
      </c>
      <c r="B76" s="3" t="s">
        <v>324</v>
      </c>
      <c r="C76" s="4" t="s">
        <v>325</v>
      </c>
      <c r="D76" s="3" t="s">
        <v>168</v>
      </c>
      <c r="E76" s="88" t="s">
        <v>327</v>
      </c>
    </row>
    <row r="77" spans="1:5" x14ac:dyDescent="0.25">
      <c r="A77" s="3" t="s">
        <v>464</v>
      </c>
      <c r="B77" s="3" t="s">
        <v>329</v>
      </c>
      <c r="C77" s="4" t="s">
        <v>330</v>
      </c>
      <c r="D77" s="3" t="s">
        <v>163</v>
      </c>
      <c r="E77" s="88" t="s">
        <v>332</v>
      </c>
    </row>
    <row r="78" spans="1:5" x14ac:dyDescent="0.25">
      <c r="A78" s="3" t="s">
        <v>468</v>
      </c>
      <c r="B78" s="3" t="s">
        <v>334</v>
      </c>
      <c r="C78" s="4" t="s">
        <v>335</v>
      </c>
      <c r="D78" s="3" t="s">
        <v>158</v>
      </c>
      <c r="E78" s="88" t="s">
        <v>337</v>
      </c>
    </row>
    <row r="79" spans="1:5" x14ac:dyDescent="0.25">
      <c r="A79" s="3" t="s">
        <v>473</v>
      </c>
      <c r="B79" s="3" t="s">
        <v>339</v>
      </c>
      <c r="C79" s="4" t="s">
        <v>340</v>
      </c>
      <c r="D79" s="3" t="s">
        <v>173</v>
      </c>
      <c r="E79" s="88" t="s">
        <v>342</v>
      </c>
    </row>
    <row r="80" spans="1:5" x14ac:dyDescent="0.25">
      <c r="A80" s="3" t="s">
        <v>477</v>
      </c>
      <c r="B80" s="3" t="s">
        <v>344</v>
      </c>
      <c r="C80" s="4" t="s">
        <v>345</v>
      </c>
      <c r="D80" s="3" t="s">
        <v>173</v>
      </c>
      <c r="E80" s="88" t="s">
        <v>342</v>
      </c>
    </row>
    <row r="81" spans="1:5" ht="33.75" x14ac:dyDescent="0.25">
      <c r="A81" s="3" t="s">
        <v>481</v>
      </c>
      <c r="B81" s="3" t="s">
        <v>347</v>
      </c>
      <c r="C81" s="4" t="s">
        <v>348</v>
      </c>
      <c r="D81" s="3" t="s">
        <v>217</v>
      </c>
      <c r="E81" s="88" t="s">
        <v>350</v>
      </c>
    </row>
    <row r="82" spans="1:5" x14ac:dyDescent="0.25">
      <c r="A82" s="3" t="s">
        <v>486</v>
      </c>
      <c r="B82" s="3" t="s">
        <v>352</v>
      </c>
      <c r="C82" s="4" t="s">
        <v>353</v>
      </c>
      <c r="D82" s="3" t="s">
        <v>173</v>
      </c>
      <c r="E82" s="88" t="s">
        <v>355</v>
      </c>
    </row>
    <row r="83" spans="1:5" x14ac:dyDescent="0.25">
      <c r="A83" s="3" t="s">
        <v>491</v>
      </c>
      <c r="B83" s="3" t="s">
        <v>357</v>
      </c>
      <c r="C83" s="4" t="s">
        <v>358</v>
      </c>
      <c r="D83" s="3" t="s">
        <v>168</v>
      </c>
      <c r="E83" s="88" t="s">
        <v>360</v>
      </c>
    </row>
    <row r="84" spans="1:5" x14ac:dyDescent="0.25">
      <c r="A84" s="3" t="s">
        <v>496</v>
      </c>
      <c r="B84" s="3" t="s">
        <v>362</v>
      </c>
      <c r="C84" s="4" t="s">
        <v>363</v>
      </c>
      <c r="D84" s="3" t="s">
        <v>158</v>
      </c>
      <c r="E84" s="88" t="s">
        <v>365</v>
      </c>
    </row>
    <row r="85" spans="1:5" x14ac:dyDescent="0.25">
      <c r="A85" s="3" t="s">
        <v>500</v>
      </c>
      <c r="B85" s="3" t="s">
        <v>367</v>
      </c>
      <c r="C85" s="4" t="s">
        <v>368</v>
      </c>
      <c r="D85" s="3" t="s">
        <v>168</v>
      </c>
      <c r="E85" s="88" t="s">
        <v>370</v>
      </c>
    </row>
    <row r="86" spans="1:5" x14ac:dyDescent="0.25">
      <c r="A86" s="3" t="s">
        <v>504</v>
      </c>
      <c r="B86" s="3" t="s">
        <v>372</v>
      </c>
      <c r="C86" s="4" t="s">
        <v>373</v>
      </c>
      <c r="D86" s="3" t="s">
        <v>173</v>
      </c>
      <c r="E86" s="88" t="s">
        <v>375</v>
      </c>
    </row>
    <row r="87" spans="1:5" x14ac:dyDescent="0.25">
      <c r="A87" s="3" t="s">
        <v>508</v>
      </c>
      <c r="B87" s="3" t="s">
        <v>377</v>
      </c>
      <c r="C87" s="4" t="s">
        <v>378</v>
      </c>
      <c r="D87" s="3" t="s">
        <v>173</v>
      </c>
      <c r="E87" s="88" t="s">
        <v>380</v>
      </c>
    </row>
    <row r="88" spans="1:5" x14ac:dyDescent="0.25">
      <c r="A88" s="3" t="s">
        <v>513</v>
      </c>
      <c r="B88" s="3" t="s">
        <v>382</v>
      </c>
      <c r="C88" s="4" t="s">
        <v>383</v>
      </c>
      <c r="D88" s="3" t="s">
        <v>173</v>
      </c>
      <c r="E88" s="88" t="s">
        <v>380</v>
      </c>
    </row>
    <row r="89" spans="1:5" ht="22.5" x14ac:dyDescent="0.25">
      <c r="A89" s="3" t="s">
        <v>517</v>
      </c>
      <c r="B89" s="3" t="s">
        <v>386</v>
      </c>
      <c r="C89" s="4" t="s">
        <v>387</v>
      </c>
      <c r="D89" s="3" t="s">
        <v>173</v>
      </c>
      <c r="E89" s="88" t="s">
        <v>389</v>
      </c>
    </row>
    <row r="90" spans="1:5" ht="22.5" x14ac:dyDescent="0.25">
      <c r="A90" s="3" t="s">
        <v>521</v>
      </c>
      <c r="B90" s="3" t="s">
        <v>391</v>
      </c>
      <c r="C90" s="4" t="s">
        <v>392</v>
      </c>
      <c r="D90" s="3" t="s">
        <v>173</v>
      </c>
      <c r="E90" s="88" t="s">
        <v>389</v>
      </c>
    </row>
    <row r="91" spans="1:5" ht="22.5" x14ac:dyDescent="0.25">
      <c r="A91" s="3" t="s">
        <v>526</v>
      </c>
      <c r="B91" s="3" t="s">
        <v>395</v>
      </c>
      <c r="C91" s="4" t="s">
        <v>396</v>
      </c>
      <c r="D91" s="3" t="s">
        <v>173</v>
      </c>
      <c r="E91" s="88" t="s">
        <v>389</v>
      </c>
    </row>
    <row r="92" spans="1:5" ht="22.5" x14ac:dyDescent="0.25">
      <c r="A92" s="3" t="s">
        <v>531</v>
      </c>
      <c r="B92" s="3" t="s">
        <v>398</v>
      </c>
      <c r="C92" s="4" t="s">
        <v>399</v>
      </c>
      <c r="D92" s="3" t="s">
        <v>173</v>
      </c>
      <c r="E92" s="88" t="s">
        <v>401</v>
      </c>
    </row>
    <row r="93" spans="1:5" ht="22.5" x14ac:dyDescent="0.25">
      <c r="A93" s="3" t="s">
        <v>535</v>
      </c>
      <c r="B93" s="3" t="s">
        <v>403</v>
      </c>
      <c r="C93" s="4" t="s">
        <v>404</v>
      </c>
      <c r="D93" s="3" t="s">
        <v>173</v>
      </c>
      <c r="E93" s="88" t="s">
        <v>175</v>
      </c>
    </row>
    <row r="94" spans="1:5" ht="33.75" x14ac:dyDescent="0.25">
      <c r="A94" s="3" t="s">
        <v>540</v>
      </c>
      <c r="B94" s="3" t="s">
        <v>407</v>
      </c>
      <c r="C94" s="4" t="s">
        <v>408</v>
      </c>
      <c r="D94" s="3" t="s">
        <v>173</v>
      </c>
      <c r="E94" s="88" t="s">
        <v>409</v>
      </c>
    </row>
    <row r="95" spans="1:5" ht="33.75" x14ac:dyDescent="0.25">
      <c r="A95" s="3" t="s">
        <v>545</v>
      </c>
      <c r="B95" s="3" t="s">
        <v>411</v>
      </c>
      <c r="C95" s="4" t="s">
        <v>412</v>
      </c>
      <c r="D95" s="3" t="s">
        <v>217</v>
      </c>
      <c r="E95" s="88" t="s">
        <v>414</v>
      </c>
    </row>
    <row r="96" spans="1:5" x14ac:dyDescent="0.25">
      <c r="A96" s="3" t="s">
        <v>550</v>
      </c>
      <c r="B96" s="3" t="s">
        <v>416</v>
      </c>
      <c r="C96" s="4" t="s">
        <v>417</v>
      </c>
      <c r="D96" s="3" t="s">
        <v>173</v>
      </c>
      <c r="E96" s="88" t="s">
        <v>409</v>
      </c>
    </row>
    <row r="97" spans="1:5" ht="22.5" x14ac:dyDescent="0.25">
      <c r="A97" s="3" t="s">
        <v>554</v>
      </c>
      <c r="B97" s="3" t="s">
        <v>420</v>
      </c>
      <c r="C97" s="4" t="s">
        <v>421</v>
      </c>
      <c r="D97" s="3" t="s">
        <v>173</v>
      </c>
      <c r="E97" s="88" t="s">
        <v>196</v>
      </c>
    </row>
    <row r="98" spans="1:5" x14ac:dyDescent="0.25">
      <c r="A98" s="3" t="s">
        <v>559</v>
      </c>
      <c r="B98" s="3" t="s">
        <v>424</v>
      </c>
      <c r="C98" s="4" t="s">
        <v>425</v>
      </c>
      <c r="D98" s="3" t="s">
        <v>234</v>
      </c>
      <c r="E98" s="88" t="s">
        <v>222</v>
      </c>
    </row>
    <row r="99" spans="1:5" x14ac:dyDescent="0.25">
      <c r="A99" s="3" t="s">
        <v>564</v>
      </c>
      <c r="B99" s="3" t="s">
        <v>428</v>
      </c>
      <c r="C99" s="4" t="s">
        <v>429</v>
      </c>
      <c r="D99" s="3" t="s">
        <v>173</v>
      </c>
      <c r="E99" s="88" t="s">
        <v>431</v>
      </c>
    </row>
    <row r="100" spans="1:5" x14ac:dyDescent="0.25">
      <c r="A100" s="3" t="s">
        <v>568</v>
      </c>
      <c r="B100" s="3" t="s">
        <v>433</v>
      </c>
      <c r="C100" s="4" t="s">
        <v>434</v>
      </c>
      <c r="D100" s="3" t="s">
        <v>173</v>
      </c>
      <c r="E100" s="88" t="s">
        <v>436</v>
      </c>
    </row>
    <row r="101" spans="1:5" x14ac:dyDescent="0.25">
      <c r="A101" s="3" t="s">
        <v>573</v>
      </c>
      <c r="B101" s="3" t="s">
        <v>438</v>
      </c>
      <c r="C101" s="4" t="s">
        <v>439</v>
      </c>
      <c r="D101" s="3" t="s">
        <v>173</v>
      </c>
      <c r="E101" s="88" t="s">
        <v>441</v>
      </c>
    </row>
    <row r="102" spans="1:5" x14ac:dyDescent="0.25">
      <c r="A102" s="3" t="s">
        <v>577</v>
      </c>
      <c r="B102" s="3" t="s">
        <v>443</v>
      </c>
      <c r="C102" s="4" t="s">
        <v>444</v>
      </c>
      <c r="D102" s="3" t="s">
        <v>173</v>
      </c>
      <c r="E102" s="88" t="s">
        <v>441</v>
      </c>
    </row>
    <row r="103" spans="1:5" x14ac:dyDescent="0.25">
      <c r="A103" s="3" t="s">
        <v>581</v>
      </c>
      <c r="B103" s="3" t="s">
        <v>447</v>
      </c>
      <c r="C103" s="4" t="s">
        <v>448</v>
      </c>
      <c r="D103" s="3" t="s">
        <v>168</v>
      </c>
      <c r="E103" s="88" t="s">
        <v>153</v>
      </c>
    </row>
    <row r="104" spans="1:5" x14ac:dyDescent="0.25">
      <c r="A104" s="3" t="s">
        <v>585</v>
      </c>
      <c r="B104" s="3" t="s">
        <v>451</v>
      </c>
      <c r="C104" s="4" t="s">
        <v>452</v>
      </c>
      <c r="D104" s="3" t="s">
        <v>168</v>
      </c>
      <c r="E104" s="88" t="s">
        <v>153</v>
      </c>
    </row>
    <row r="105" spans="1:5" x14ac:dyDescent="0.25">
      <c r="A105" s="3" t="s">
        <v>590</v>
      </c>
      <c r="B105" s="3" t="s">
        <v>455</v>
      </c>
      <c r="C105" s="4" t="s">
        <v>456</v>
      </c>
      <c r="D105" s="3" t="s">
        <v>234</v>
      </c>
      <c r="E105" s="88" t="s">
        <v>458</v>
      </c>
    </row>
    <row r="106" spans="1:5" x14ac:dyDescent="0.25">
      <c r="A106" s="3" t="s">
        <v>595</v>
      </c>
      <c r="B106" s="3" t="s">
        <v>460</v>
      </c>
      <c r="C106" s="4" t="s">
        <v>461</v>
      </c>
      <c r="D106" s="3" t="s">
        <v>234</v>
      </c>
      <c r="E106" s="88" t="s">
        <v>463</v>
      </c>
    </row>
    <row r="107" spans="1:5" x14ac:dyDescent="0.25">
      <c r="A107" s="3" t="s">
        <v>599</v>
      </c>
      <c r="B107" s="3" t="s">
        <v>465</v>
      </c>
      <c r="C107" s="4" t="s">
        <v>466</v>
      </c>
      <c r="D107" s="3" t="s">
        <v>217</v>
      </c>
      <c r="E107" s="88" t="s">
        <v>463</v>
      </c>
    </row>
    <row r="108" spans="1:5" ht="22.5" x14ac:dyDescent="0.25">
      <c r="A108" s="3" t="s">
        <v>603</v>
      </c>
      <c r="B108" s="3" t="s">
        <v>469</v>
      </c>
      <c r="C108" s="4" t="s">
        <v>470</v>
      </c>
      <c r="D108" s="3" t="s">
        <v>217</v>
      </c>
      <c r="E108" s="88" t="s">
        <v>472</v>
      </c>
    </row>
    <row r="109" spans="1:5" ht="22.5" x14ac:dyDescent="0.25">
      <c r="A109" s="3" t="s">
        <v>608</v>
      </c>
      <c r="B109" s="3" t="s">
        <v>474</v>
      </c>
      <c r="C109" s="4" t="s">
        <v>475</v>
      </c>
      <c r="D109" s="3" t="s">
        <v>234</v>
      </c>
      <c r="E109" s="88" t="s">
        <v>458</v>
      </c>
    </row>
    <row r="110" spans="1:5" ht="22.5" x14ac:dyDescent="0.25">
      <c r="A110" s="3" t="s">
        <v>612</v>
      </c>
      <c r="B110" s="3" t="s">
        <v>478</v>
      </c>
      <c r="C110" s="4" t="s">
        <v>479</v>
      </c>
      <c r="D110" s="3" t="s">
        <v>234</v>
      </c>
      <c r="E110" s="88" t="s">
        <v>458</v>
      </c>
    </row>
    <row r="111" spans="1:5" ht="22.5" x14ac:dyDescent="0.25">
      <c r="A111" s="3" t="s">
        <v>616</v>
      </c>
      <c r="B111" s="3" t="s">
        <v>482</v>
      </c>
      <c r="C111" s="4" t="s">
        <v>483</v>
      </c>
      <c r="D111" s="3" t="s">
        <v>234</v>
      </c>
      <c r="E111" s="88" t="s">
        <v>485</v>
      </c>
    </row>
    <row r="112" spans="1:5" ht="22.5" x14ac:dyDescent="0.25">
      <c r="A112" s="3" t="s">
        <v>1418</v>
      </c>
      <c r="B112" s="3" t="s">
        <v>487</v>
      </c>
      <c r="C112" s="4" t="s">
        <v>488</v>
      </c>
      <c r="D112" s="3" t="s">
        <v>234</v>
      </c>
      <c r="E112" s="88" t="s">
        <v>490</v>
      </c>
    </row>
    <row r="113" spans="1:5" ht="22.5" x14ac:dyDescent="0.25">
      <c r="A113" s="3" t="s">
        <v>622</v>
      </c>
      <c r="B113" s="3" t="s">
        <v>492</v>
      </c>
      <c r="C113" s="4" t="s">
        <v>493</v>
      </c>
      <c r="D113" s="3" t="s">
        <v>234</v>
      </c>
      <c r="E113" s="88" t="s">
        <v>495</v>
      </c>
    </row>
    <row r="114" spans="1:5" x14ac:dyDescent="0.25">
      <c r="A114" s="3" t="s">
        <v>1419</v>
      </c>
      <c r="B114" s="3" t="s">
        <v>497</v>
      </c>
      <c r="C114" s="4" t="s">
        <v>498</v>
      </c>
      <c r="D114" s="3" t="s">
        <v>173</v>
      </c>
      <c r="E114" s="88" t="s">
        <v>295</v>
      </c>
    </row>
    <row r="115" spans="1:5" x14ac:dyDescent="0.25">
      <c r="A115" s="3" t="s">
        <v>628</v>
      </c>
      <c r="B115" s="3" t="s">
        <v>501</v>
      </c>
      <c r="C115" s="4" t="s">
        <v>502</v>
      </c>
      <c r="D115" s="3" t="s">
        <v>225</v>
      </c>
      <c r="E115" s="88" t="s">
        <v>227</v>
      </c>
    </row>
    <row r="116" spans="1:5" x14ac:dyDescent="0.25">
      <c r="A116" s="3" t="s">
        <v>633</v>
      </c>
      <c r="B116" s="3" t="s">
        <v>505</v>
      </c>
      <c r="C116" s="4" t="s">
        <v>506</v>
      </c>
      <c r="D116" s="3" t="s">
        <v>158</v>
      </c>
      <c r="E116" s="88" t="s">
        <v>507</v>
      </c>
    </row>
    <row r="117" spans="1:5" x14ac:dyDescent="0.25">
      <c r="A117" s="3" t="s">
        <v>637</v>
      </c>
      <c r="B117" s="3" t="s">
        <v>509</v>
      </c>
      <c r="C117" s="4" t="s">
        <v>510</v>
      </c>
      <c r="D117" s="3" t="s">
        <v>217</v>
      </c>
      <c r="E117" s="88" t="s">
        <v>512</v>
      </c>
    </row>
    <row r="118" spans="1:5" x14ac:dyDescent="0.25">
      <c r="A118" s="3" t="s">
        <v>642</v>
      </c>
      <c r="B118" s="3" t="s">
        <v>514</v>
      </c>
      <c r="C118" s="4" t="s">
        <v>515</v>
      </c>
      <c r="D118" s="3" t="s">
        <v>168</v>
      </c>
      <c r="E118" s="88" t="s">
        <v>170</v>
      </c>
    </row>
    <row r="119" spans="1:5" x14ac:dyDescent="0.25">
      <c r="A119" s="3" t="s">
        <v>646</v>
      </c>
      <c r="B119" s="3" t="s">
        <v>518</v>
      </c>
      <c r="C119" s="4" t="s">
        <v>519</v>
      </c>
      <c r="D119" s="3" t="s">
        <v>234</v>
      </c>
      <c r="E119" s="88" t="s">
        <v>231</v>
      </c>
    </row>
    <row r="120" spans="1:5" x14ac:dyDescent="0.25">
      <c r="A120" s="3" t="s">
        <v>650</v>
      </c>
      <c r="B120" s="3" t="s">
        <v>522</v>
      </c>
      <c r="C120" s="4" t="s">
        <v>523</v>
      </c>
      <c r="D120" s="3" t="s">
        <v>163</v>
      </c>
      <c r="E120" s="88" t="s">
        <v>525</v>
      </c>
    </row>
    <row r="121" spans="1:5" x14ac:dyDescent="0.25">
      <c r="A121" s="3" t="s">
        <v>655</v>
      </c>
      <c r="B121" s="3" t="s">
        <v>527</v>
      </c>
      <c r="C121" s="4" t="s">
        <v>528</v>
      </c>
      <c r="D121" s="3" t="s">
        <v>217</v>
      </c>
      <c r="E121" s="88" t="s">
        <v>530</v>
      </c>
    </row>
    <row r="122" spans="1:5" x14ac:dyDescent="0.25">
      <c r="A122" s="3" t="s">
        <v>660</v>
      </c>
      <c r="B122" s="3" t="s">
        <v>532</v>
      </c>
      <c r="C122" s="4" t="s">
        <v>533</v>
      </c>
      <c r="D122" s="3" t="s">
        <v>158</v>
      </c>
      <c r="E122" s="88" t="s">
        <v>463</v>
      </c>
    </row>
    <row r="123" spans="1:5" x14ac:dyDescent="0.25">
      <c r="A123" s="3" t="s">
        <v>664</v>
      </c>
      <c r="B123" s="3" t="s">
        <v>536</v>
      </c>
      <c r="C123" s="4" t="s">
        <v>537</v>
      </c>
      <c r="D123" s="3" t="s">
        <v>234</v>
      </c>
      <c r="E123" s="88" t="s">
        <v>539</v>
      </c>
    </row>
    <row r="124" spans="1:5" x14ac:dyDescent="0.25">
      <c r="A124" s="3" t="s">
        <v>668</v>
      </c>
      <c r="B124" s="3" t="s">
        <v>541</v>
      </c>
      <c r="C124" s="4" t="s">
        <v>542</v>
      </c>
      <c r="D124" s="3" t="s">
        <v>234</v>
      </c>
      <c r="E124" s="88" t="s">
        <v>544</v>
      </c>
    </row>
    <row r="125" spans="1:5" x14ac:dyDescent="0.25">
      <c r="A125" s="3" t="s">
        <v>672</v>
      </c>
      <c r="B125" s="3" t="s">
        <v>546</v>
      </c>
      <c r="C125" s="4" t="s">
        <v>547</v>
      </c>
      <c r="D125" s="3" t="s">
        <v>234</v>
      </c>
      <c r="E125" s="88" t="s">
        <v>549</v>
      </c>
    </row>
    <row r="126" spans="1:5" x14ac:dyDescent="0.25">
      <c r="A126" s="3" t="s">
        <v>676</v>
      </c>
      <c r="B126" s="3" t="s">
        <v>551</v>
      </c>
      <c r="C126" s="4" t="s">
        <v>552</v>
      </c>
      <c r="D126" s="3" t="s">
        <v>234</v>
      </c>
      <c r="E126" s="88" t="s">
        <v>240</v>
      </c>
    </row>
    <row r="127" spans="1:5" x14ac:dyDescent="0.25">
      <c r="A127" s="3" t="s">
        <v>680</v>
      </c>
      <c r="B127" s="3" t="s">
        <v>555</v>
      </c>
      <c r="C127" s="4" t="s">
        <v>556</v>
      </c>
      <c r="D127" s="3" t="s">
        <v>168</v>
      </c>
      <c r="E127" s="88" t="s">
        <v>558</v>
      </c>
    </row>
    <row r="128" spans="1:5" x14ac:dyDescent="0.25">
      <c r="A128" s="3" t="s">
        <v>684</v>
      </c>
      <c r="B128" s="3" t="s">
        <v>560</v>
      </c>
      <c r="C128" s="4" t="s">
        <v>561</v>
      </c>
      <c r="D128" s="3" t="s">
        <v>173</v>
      </c>
      <c r="E128" s="88" t="s">
        <v>563</v>
      </c>
    </row>
    <row r="129" spans="1:5" x14ac:dyDescent="0.25">
      <c r="A129" s="3" t="s">
        <v>688</v>
      </c>
      <c r="B129" s="3" t="s">
        <v>565</v>
      </c>
      <c r="C129" s="4" t="s">
        <v>566</v>
      </c>
      <c r="D129" s="3" t="s">
        <v>567</v>
      </c>
      <c r="E129" s="88" t="s">
        <v>304</v>
      </c>
    </row>
    <row r="130" spans="1:5" x14ac:dyDescent="0.25">
      <c r="A130" s="3" t="s">
        <v>692</v>
      </c>
      <c r="B130" s="3" t="s">
        <v>569</v>
      </c>
      <c r="C130" s="4" t="s">
        <v>570</v>
      </c>
      <c r="D130" s="3" t="s">
        <v>320</v>
      </c>
      <c r="E130" s="88" t="s">
        <v>572</v>
      </c>
    </row>
    <row r="131" spans="1:5" x14ac:dyDescent="0.25">
      <c r="A131" s="3" t="s">
        <v>696</v>
      </c>
      <c r="B131" s="3" t="s">
        <v>574</v>
      </c>
      <c r="C131" s="4" t="s">
        <v>575</v>
      </c>
      <c r="D131" s="3" t="s">
        <v>158</v>
      </c>
      <c r="E131" s="88" t="s">
        <v>576</v>
      </c>
    </row>
    <row r="132" spans="1:5" x14ac:dyDescent="0.25">
      <c r="A132" s="3" t="s">
        <v>701</v>
      </c>
      <c r="B132" s="3" t="s">
        <v>578</v>
      </c>
      <c r="C132" s="4" t="s">
        <v>579</v>
      </c>
      <c r="D132" s="3" t="s">
        <v>158</v>
      </c>
      <c r="E132" s="88" t="s">
        <v>170</v>
      </c>
    </row>
    <row r="133" spans="1:5" x14ac:dyDescent="0.25">
      <c r="A133" s="3" t="s">
        <v>1420</v>
      </c>
      <c r="B133" s="3" t="s">
        <v>582</v>
      </c>
      <c r="C133" s="4" t="s">
        <v>583</v>
      </c>
      <c r="D133" s="3" t="s">
        <v>158</v>
      </c>
      <c r="E133" s="88" t="s">
        <v>584</v>
      </c>
    </row>
    <row r="134" spans="1:5" x14ac:dyDescent="0.25">
      <c r="A134" s="3" t="s">
        <v>1421</v>
      </c>
      <c r="B134" s="3" t="s">
        <v>586</v>
      </c>
      <c r="C134" s="4" t="s">
        <v>587</v>
      </c>
      <c r="D134" s="3" t="s">
        <v>163</v>
      </c>
      <c r="E134" s="88" t="s">
        <v>589</v>
      </c>
    </row>
    <row r="135" spans="1:5" ht="33.75" x14ac:dyDescent="0.25">
      <c r="A135" s="3" t="s">
        <v>1422</v>
      </c>
      <c r="B135" s="3" t="s">
        <v>591</v>
      </c>
      <c r="C135" s="4" t="s">
        <v>592</v>
      </c>
      <c r="D135" s="3" t="s">
        <v>173</v>
      </c>
      <c r="E135" s="88" t="s">
        <v>594</v>
      </c>
    </row>
    <row r="136" spans="1:5" ht="22.5" x14ac:dyDescent="0.25">
      <c r="A136" s="3" t="s">
        <v>1423</v>
      </c>
      <c r="B136" s="3" t="s">
        <v>596</v>
      </c>
      <c r="C136" s="4" t="s">
        <v>597</v>
      </c>
      <c r="D136" s="3" t="s">
        <v>173</v>
      </c>
      <c r="E136" s="88" t="s">
        <v>594</v>
      </c>
    </row>
    <row r="137" spans="1:5" x14ac:dyDescent="0.25">
      <c r="A137" s="3" t="s">
        <v>1424</v>
      </c>
      <c r="B137" s="3" t="s">
        <v>600</v>
      </c>
      <c r="C137" s="4" t="s">
        <v>601</v>
      </c>
      <c r="D137" s="3" t="s">
        <v>217</v>
      </c>
      <c r="E137" s="88">
        <v>1095853.5549999999</v>
      </c>
    </row>
    <row r="138" spans="1:5" x14ac:dyDescent="0.25">
      <c r="A138" s="3" t="s">
        <v>1425</v>
      </c>
      <c r="B138" s="3" t="s">
        <v>604</v>
      </c>
      <c r="C138" s="4" t="s">
        <v>605</v>
      </c>
      <c r="D138" s="3" t="s">
        <v>217</v>
      </c>
      <c r="E138" s="88">
        <v>144127.5</v>
      </c>
    </row>
    <row r="139" spans="1:5" x14ac:dyDescent="0.25">
      <c r="A139" s="3" t="s">
        <v>1190</v>
      </c>
      <c r="B139" s="3" t="s">
        <v>609</v>
      </c>
      <c r="C139" s="4" t="s">
        <v>610</v>
      </c>
      <c r="D139" s="3" t="s">
        <v>217</v>
      </c>
      <c r="E139" s="88" t="s">
        <v>607</v>
      </c>
    </row>
    <row r="140" spans="1:5" x14ac:dyDescent="0.25">
      <c r="A140" s="3" t="s">
        <v>1426</v>
      </c>
      <c r="B140" s="3" t="s">
        <v>613</v>
      </c>
      <c r="C140" s="4" t="s">
        <v>614</v>
      </c>
      <c r="D140" s="3" t="s">
        <v>163</v>
      </c>
      <c r="E140" s="88" t="s">
        <v>615</v>
      </c>
    </row>
    <row r="141" spans="1:5" x14ac:dyDescent="0.25">
      <c r="A141" s="3" t="s">
        <v>1427</v>
      </c>
      <c r="B141" s="3" t="s">
        <v>623</v>
      </c>
      <c r="C141" s="4" t="s">
        <v>624</v>
      </c>
      <c r="D141" s="3" t="s">
        <v>225</v>
      </c>
      <c r="E141" s="88" t="s">
        <v>170</v>
      </c>
    </row>
    <row r="142" spans="1:5" x14ac:dyDescent="0.25">
      <c r="A142" s="3" t="s">
        <v>1428</v>
      </c>
      <c r="B142" s="3" t="s">
        <v>629</v>
      </c>
      <c r="C142" s="4" t="s">
        <v>630</v>
      </c>
      <c r="D142" s="3" t="s">
        <v>225</v>
      </c>
      <c r="E142" s="88" t="s">
        <v>632</v>
      </c>
    </row>
    <row r="143" spans="1:5" x14ac:dyDescent="0.25">
      <c r="A143" s="3" t="s">
        <v>1429</v>
      </c>
      <c r="B143" s="3" t="s">
        <v>634</v>
      </c>
      <c r="C143" s="4" t="s">
        <v>635</v>
      </c>
      <c r="D143" s="3" t="s">
        <v>320</v>
      </c>
      <c r="E143" s="88" t="s">
        <v>572</v>
      </c>
    </row>
    <row r="144" spans="1:5" x14ac:dyDescent="0.25">
      <c r="A144" s="3" t="s">
        <v>1430</v>
      </c>
      <c r="B144" s="3" t="s">
        <v>638</v>
      </c>
      <c r="C144" s="4" t="s">
        <v>639</v>
      </c>
      <c r="D144" s="3" t="s">
        <v>158</v>
      </c>
      <c r="E144" s="88" t="s">
        <v>641</v>
      </c>
    </row>
    <row r="145" spans="1:5" x14ac:dyDescent="0.25">
      <c r="A145" s="3" t="s">
        <v>1431</v>
      </c>
      <c r="B145" s="3" t="s">
        <v>643</v>
      </c>
      <c r="C145" s="4" t="s">
        <v>644</v>
      </c>
      <c r="D145" s="3" t="s">
        <v>225</v>
      </c>
      <c r="E145" s="88" t="s">
        <v>507</v>
      </c>
    </row>
    <row r="146" spans="1:5" x14ac:dyDescent="0.25">
      <c r="A146" s="3" t="s">
        <v>1432</v>
      </c>
      <c r="B146" s="3" t="s">
        <v>647</v>
      </c>
      <c r="C146" s="4" t="s">
        <v>648</v>
      </c>
      <c r="D146" s="3" t="s">
        <v>158</v>
      </c>
      <c r="E146" s="88" t="s">
        <v>649</v>
      </c>
    </row>
    <row r="147" spans="1:5" x14ac:dyDescent="0.25">
      <c r="A147" s="3" t="s">
        <v>1433</v>
      </c>
      <c r="B147" s="3" t="s">
        <v>651</v>
      </c>
      <c r="C147" s="4" t="s">
        <v>652</v>
      </c>
      <c r="D147" s="3" t="s">
        <v>320</v>
      </c>
      <c r="E147" s="88" t="s">
        <v>654</v>
      </c>
    </row>
    <row r="148" spans="1:5" ht="22.5" x14ac:dyDescent="0.25">
      <c r="A148" s="3" t="s">
        <v>1434</v>
      </c>
      <c r="B148" s="3" t="s">
        <v>656</v>
      </c>
      <c r="C148" s="4" t="s">
        <v>657</v>
      </c>
      <c r="D148" s="3" t="s">
        <v>168</v>
      </c>
      <c r="E148" s="88" t="s">
        <v>659</v>
      </c>
    </row>
    <row r="149" spans="1:5" x14ac:dyDescent="0.25">
      <c r="A149" s="3" t="s">
        <v>1435</v>
      </c>
      <c r="B149" s="3" t="s">
        <v>661</v>
      </c>
      <c r="C149" s="4" t="s">
        <v>662</v>
      </c>
      <c r="D149" s="3" t="s">
        <v>320</v>
      </c>
      <c r="E149" s="88" t="s">
        <v>572</v>
      </c>
    </row>
    <row r="150" spans="1:5" ht="22.5" x14ac:dyDescent="0.25">
      <c r="A150" s="3" t="s">
        <v>1436</v>
      </c>
      <c r="B150" s="3" t="s">
        <v>665</v>
      </c>
      <c r="C150" s="4" t="s">
        <v>666</v>
      </c>
      <c r="D150" s="3" t="s">
        <v>158</v>
      </c>
      <c r="E150" s="88" t="s">
        <v>667</v>
      </c>
    </row>
    <row r="151" spans="1:5" ht="22.5" x14ac:dyDescent="0.25">
      <c r="A151" s="3" t="s">
        <v>1437</v>
      </c>
      <c r="B151" s="3" t="s">
        <v>669</v>
      </c>
      <c r="C151" s="4" t="s">
        <v>670</v>
      </c>
      <c r="D151" s="3" t="s">
        <v>158</v>
      </c>
      <c r="E151" s="88" t="s">
        <v>671</v>
      </c>
    </row>
    <row r="152" spans="1:5" x14ac:dyDescent="0.25">
      <c r="A152" s="3" t="s">
        <v>1438</v>
      </c>
      <c r="B152" s="3" t="s">
        <v>673</v>
      </c>
      <c r="C152" s="4" t="s">
        <v>674</v>
      </c>
      <c r="D152" s="3" t="s">
        <v>320</v>
      </c>
      <c r="E152" s="88" t="s">
        <v>507</v>
      </c>
    </row>
    <row r="153" spans="1:5" x14ac:dyDescent="0.25">
      <c r="A153" s="3" t="s">
        <v>1439</v>
      </c>
      <c r="B153" s="3" t="s">
        <v>677</v>
      </c>
      <c r="C153" s="4" t="s">
        <v>678</v>
      </c>
      <c r="D153" s="3" t="s">
        <v>168</v>
      </c>
      <c r="E153" s="88" t="s">
        <v>507</v>
      </c>
    </row>
    <row r="154" spans="1:5" x14ac:dyDescent="0.25">
      <c r="A154" s="3" t="s">
        <v>1440</v>
      </c>
      <c r="B154" s="3" t="s">
        <v>681</v>
      </c>
      <c r="C154" s="4" t="s">
        <v>682</v>
      </c>
      <c r="D154" s="3" t="s">
        <v>168</v>
      </c>
      <c r="E154" s="88" t="s">
        <v>507</v>
      </c>
    </row>
    <row r="155" spans="1:5" x14ac:dyDescent="0.25">
      <c r="A155" s="3" t="s">
        <v>1441</v>
      </c>
      <c r="B155" s="3" t="s">
        <v>685</v>
      </c>
      <c r="C155" s="4" t="s">
        <v>686</v>
      </c>
      <c r="D155" s="3" t="s">
        <v>158</v>
      </c>
      <c r="E155" s="88" t="s">
        <v>687</v>
      </c>
    </row>
    <row r="156" spans="1:5" x14ac:dyDescent="0.25">
      <c r="A156" s="3" t="s">
        <v>1442</v>
      </c>
      <c r="B156" s="3" t="s">
        <v>689</v>
      </c>
      <c r="C156" s="4" t="s">
        <v>690</v>
      </c>
      <c r="D156" s="3" t="s">
        <v>163</v>
      </c>
      <c r="E156" s="88" t="s">
        <v>691</v>
      </c>
    </row>
    <row r="157" spans="1:5" x14ac:dyDescent="0.25">
      <c r="A157" s="3" t="s">
        <v>1443</v>
      </c>
      <c r="B157" s="3" t="s">
        <v>693</v>
      </c>
      <c r="C157" s="4" t="s">
        <v>694</v>
      </c>
      <c r="D157" s="3" t="s">
        <v>168</v>
      </c>
      <c r="E157" s="88" t="s">
        <v>327</v>
      </c>
    </row>
    <row r="158" spans="1:5" x14ac:dyDescent="0.25">
      <c r="A158" s="3" t="s">
        <v>1444</v>
      </c>
      <c r="B158" s="3" t="s">
        <v>697</v>
      </c>
      <c r="C158" s="4" t="s">
        <v>698</v>
      </c>
      <c r="D158" s="3" t="s">
        <v>158</v>
      </c>
      <c r="E158" s="88" t="s">
        <v>700</v>
      </c>
    </row>
    <row r="159" spans="1:5" ht="33.75" x14ac:dyDescent="0.25">
      <c r="A159" s="3" t="s">
        <v>1445</v>
      </c>
      <c r="B159" s="3" t="s">
        <v>702</v>
      </c>
      <c r="C159" s="4" t="s">
        <v>703</v>
      </c>
      <c r="D159" s="3" t="s">
        <v>168</v>
      </c>
      <c r="E159" s="88" t="s">
        <v>322</v>
      </c>
    </row>
    <row r="160" spans="1:5" x14ac:dyDescent="0.25">
      <c r="A160" s="3" t="s">
        <v>1446</v>
      </c>
      <c r="B160" s="3" t="s">
        <v>617</v>
      </c>
      <c r="C160" s="4" t="s">
        <v>618</v>
      </c>
      <c r="D160" s="3" t="s">
        <v>163</v>
      </c>
      <c r="E160" s="88" t="s">
        <v>576</v>
      </c>
    </row>
    <row r="161" spans="1:5" x14ac:dyDescent="0.25">
      <c r="A161" s="3" t="s">
        <v>1447</v>
      </c>
      <c r="B161" s="3" t="s">
        <v>619</v>
      </c>
      <c r="C161" s="4" t="s">
        <v>620</v>
      </c>
      <c r="D161" s="3" t="s">
        <v>163</v>
      </c>
      <c r="E161" s="88" t="s">
        <v>621</v>
      </c>
    </row>
    <row r="162" spans="1:5" x14ac:dyDescent="0.25">
      <c r="A162" s="3" t="s">
        <v>1448</v>
      </c>
      <c r="B162" s="3" t="s">
        <v>626</v>
      </c>
      <c r="C162" s="4" t="s">
        <v>627</v>
      </c>
      <c r="D162" s="3" t="s">
        <v>163</v>
      </c>
      <c r="E162" s="88" t="s">
        <v>176</v>
      </c>
    </row>
    <row r="163" spans="1:5" ht="22.5" x14ac:dyDescent="0.25">
      <c r="A163" s="3" t="s">
        <v>1449</v>
      </c>
      <c r="B163" s="3"/>
      <c r="C163" s="4" t="s">
        <v>707</v>
      </c>
      <c r="D163" s="3" t="s">
        <v>158</v>
      </c>
      <c r="E163" s="88" t="s">
        <v>708</v>
      </c>
    </row>
    <row r="164" spans="1:5" ht="33.75" x14ac:dyDescent="0.25">
      <c r="A164" s="3" t="s">
        <v>1450</v>
      </c>
      <c r="B164" s="3"/>
      <c r="C164" s="4" t="s">
        <v>709</v>
      </c>
      <c r="D164" s="3" t="s">
        <v>158</v>
      </c>
      <c r="E164" s="88" t="s">
        <v>710</v>
      </c>
    </row>
    <row r="165" spans="1:5" ht="22.5" x14ac:dyDescent="0.25">
      <c r="A165" s="3" t="s">
        <v>1451</v>
      </c>
      <c r="B165" s="3"/>
      <c r="C165" s="4" t="s">
        <v>711</v>
      </c>
      <c r="D165" s="3" t="s">
        <v>158</v>
      </c>
      <c r="E165" s="88" t="s">
        <v>708</v>
      </c>
    </row>
    <row r="166" spans="1:5" ht="22.5" x14ac:dyDescent="0.25">
      <c r="A166" s="3" t="s">
        <v>1452</v>
      </c>
      <c r="B166" s="3"/>
      <c r="C166" s="4" t="s">
        <v>712</v>
      </c>
      <c r="D166" s="3" t="s">
        <v>158</v>
      </c>
      <c r="E166" s="88" t="s">
        <v>713</v>
      </c>
    </row>
    <row r="167" spans="1:5" x14ac:dyDescent="0.25">
      <c r="A167" s="3" t="s">
        <v>1453</v>
      </c>
      <c r="B167" s="3"/>
      <c r="C167" s="4" t="s">
        <v>714</v>
      </c>
      <c r="D167" s="3" t="s">
        <v>158</v>
      </c>
      <c r="E167" s="88" t="s">
        <v>715</v>
      </c>
    </row>
    <row r="168" spans="1:5" x14ac:dyDescent="0.25">
      <c r="A168" s="3" t="s">
        <v>1454</v>
      </c>
      <c r="B168" s="3"/>
      <c r="C168" s="4" t="s">
        <v>716</v>
      </c>
      <c r="D168" s="3" t="s">
        <v>158</v>
      </c>
      <c r="E168" s="88" t="s">
        <v>717</v>
      </c>
    </row>
    <row r="169" spans="1:5" x14ac:dyDescent="0.25">
      <c r="A169" s="3" t="s">
        <v>1455</v>
      </c>
      <c r="B169" s="3"/>
      <c r="C169" s="4" t="s">
        <v>718</v>
      </c>
      <c r="D169" s="3" t="s">
        <v>158</v>
      </c>
      <c r="E169" s="88" t="s">
        <v>719</v>
      </c>
    </row>
    <row r="170" spans="1:5" x14ac:dyDescent="0.25">
      <c r="A170" s="3" t="s">
        <v>1456</v>
      </c>
      <c r="B170" s="3"/>
      <c r="C170" s="4" t="s">
        <v>720</v>
      </c>
      <c r="D170" s="3" t="s">
        <v>158</v>
      </c>
      <c r="E170" s="88" t="s">
        <v>721</v>
      </c>
    </row>
    <row r="171" spans="1:5" x14ac:dyDescent="0.25">
      <c r="A171" s="3" t="s">
        <v>1457</v>
      </c>
      <c r="B171" s="3"/>
      <c r="C171" s="4" t="s">
        <v>722</v>
      </c>
      <c r="D171" s="3" t="s">
        <v>158</v>
      </c>
      <c r="E171" s="88" t="s">
        <v>723</v>
      </c>
    </row>
    <row r="172" spans="1:5" x14ac:dyDescent="0.25">
      <c r="A172" s="3" t="s">
        <v>1458</v>
      </c>
      <c r="B172" s="3"/>
      <c r="C172" s="4" t="s">
        <v>724</v>
      </c>
      <c r="D172" s="3" t="s">
        <v>158</v>
      </c>
      <c r="E172" s="88" t="s">
        <v>725</v>
      </c>
    </row>
    <row r="173" spans="1:5" x14ac:dyDescent="0.25">
      <c r="A173" s="3" t="s">
        <v>1459</v>
      </c>
      <c r="B173" s="3"/>
      <c r="C173" s="4" t="s">
        <v>726</v>
      </c>
      <c r="D173" s="3" t="s">
        <v>158</v>
      </c>
      <c r="E173" s="88" t="s">
        <v>727</v>
      </c>
    </row>
    <row r="174" spans="1:5" ht="22.5" x14ac:dyDescent="0.25">
      <c r="A174" s="3" t="s">
        <v>1460</v>
      </c>
      <c r="B174" s="3"/>
      <c r="C174" s="4" t="s">
        <v>728</v>
      </c>
      <c r="D174" s="3" t="s">
        <v>158</v>
      </c>
      <c r="E174" s="88" t="s">
        <v>729</v>
      </c>
    </row>
    <row r="175" spans="1:5" x14ac:dyDescent="0.25">
      <c r="A175" s="3" t="s">
        <v>1461</v>
      </c>
      <c r="B175" s="3"/>
      <c r="C175" s="4" t="s">
        <v>730</v>
      </c>
      <c r="D175" s="3" t="s">
        <v>158</v>
      </c>
      <c r="E175" s="88" t="s">
        <v>731</v>
      </c>
    </row>
    <row r="176" spans="1:5" x14ac:dyDescent="0.25">
      <c r="A176" s="3" t="s">
        <v>1462</v>
      </c>
      <c r="B176" s="3"/>
      <c r="C176" s="4" t="s">
        <v>732</v>
      </c>
      <c r="D176" s="3" t="s">
        <v>158</v>
      </c>
      <c r="E176" s="88" t="s">
        <v>733</v>
      </c>
    </row>
    <row r="177" spans="1:5" x14ac:dyDescent="0.25">
      <c r="A177" s="3" t="s">
        <v>1463</v>
      </c>
      <c r="B177" s="3"/>
      <c r="C177" s="4" t="s">
        <v>734</v>
      </c>
      <c r="D177" s="3" t="s">
        <v>158</v>
      </c>
      <c r="E177" s="88" t="s">
        <v>735</v>
      </c>
    </row>
    <row r="178" spans="1:5" x14ac:dyDescent="0.25">
      <c r="A178" s="3" t="s">
        <v>1464</v>
      </c>
      <c r="B178" s="3"/>
      <c r="C178" s="4" t="s">
        <v>736</v>
      </c>
      <c r="D178" s="3" t="s">
        <v>737</v>
      </c>
      <c r="E178" s="88">
        <v>8000000</v>
      </c>
    </row>
    <row r="179" spans="1:5" x14ac:dyDescent="0.25">
      <c r="A179" s="91"/>
      <c r="B179" s="91"/>
      <c r="C179" s="91" t="s">
        <v>1466</v>
      </c>
      <c r="D179" s="92" t="s">
        <v>1469</v>
      </c>
      <c r="E179" s="93">
        <v>20.92</v>
      </c>
    </row>
    <row r="180" spans="1:5" x14ac:dyDescent="0.25">
      <c r="A180" s="91"/>
      <c r="B180" s="91"/>
      <c r="C180" s="91" t="s">
        <v>1415</v>
      </c>
      <c r="D180" s="91"/>
      <c r="E180" s="94"/>
    </row>
    <row r="181" spans="1:5" x14ac:dyDescent="0.25">
      <c r="A181" s="91"/>
      <c r="B181" s="91"/>
      <c r="C181" s="91" t="s">
        <v>1467</v>
      </c>
      <c r="D181" s="92" t="s">
        <v>1469</v>
      </c>
      <c r="E181" s="95">
        <v>1.5</v>
      </c>
    </row>
    <row r="182" spans="1:5" x14ac:dyDescent="0.25">
      <c r="A182" s="91"/>
      <c r="B182" s="91"/>
      <c r="C182" s="91" t="s">
        <v>1468</v>
      </c>
      <c r="D182" s="92" t="s">
        <v>1469</v>
      </c>
      <c r="E182" s="94">
        <v>5</v>
      </c>
    </row>
    <row r="183" spans="1:5" x14ac:dyDescent="0.25">
      <c r="A183" s="91"/>
      <c r="B183" s="91"/>
      <c r="C183" s="91" t="s">
        <v>706</v>
      </c>
      <c r="D183" s="92" t="s">
        <v>1469</v>
      </c>
      <c r="E183" s="94">
        <v>2</v>
      </c>
    </row>
  </sheetData>
  <mergeCells count="2">
    <mergeCell ref="A1:E1"/>
    <mergeCell ref="A3:E3"/>
  </mergeCells>
  <pageMargins left="0.78740157480314965" right="0.39370078740157483" top="0.70866141732283472" bottom="0.55118110236220474" header="0.31496062992125984" footer="0.31496062992125984"/>
  <pageSetup paperSize="9" fitToHeight="6" orientation="portrait" r:id="rId1"/>
  <headerFooter>
    <oddHeader>&amp;L&amp;7Программный комплекс QurQiymatAsos-2005 Ключ:118613055695</oddHeader>
  </headerFooter>
  <rowBreaks count="6" manualBreakCount="6">
    <brk id="29" max="16383" man="1"/>
    <brk id="60" max="16383" man="1"/>
    <brk id="94" max="16383" man="1"/>
    <brk id="132" max="16383" man="1"/>
    <brk id="166" max="16383" man="1"/>
    <brk id="1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локалка</vt:lpstr>
      <vt:lpstr>ресурс</vt:lpstr>
      <vt:lpstr>СВОД</vt:lpstr>
      <vt:lpstr>ПРОТОКОЛ ЦЕН</vt:lpstr>
      <vt:lpstr>Лист1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Yulduz Shaikramova</cp:lastModifiedBy>
  <cp:lastPrinted>2020-08-07T14:37:18Z</cp:lastPrinted>
  <dcterms:created xsi:type="dcterms:W3CDTF">2020-08-07T14:29:02Z</dcterms:created>
  <dcterms:modified xsi:type="dcterms:W3CDTF">2020-11-27T08:45:42Z</dcterms:modified>
</cp:coreProperties>
</file>