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йдос\1712=Капитальный ремонт здания Турткульского центра банковск\"/>
    </mc:Choice>
  </mc:AlternateContent>
  <bookViews>
    <workbookView xWindow="-120" yWindow="-120" windowWidth="29040" windowHeight="15840" tabRatio="617" activeTab="3"/>
  </bookViews>
  <sheets>
    <sheet name="Тит. лист" sheetId="17" r:id="rId1"/>
    <sheet name="Пояс. зап." sheetId="1" r:id="rId2"/>
    <sheet name="Расч. ст. ст-ти" sheetId="4" r:id="rId3"/>
    <sheet name="Свод. расчет" sheetId="10" r:id="rId4"/>
    <sheet name="Деф. акт" sheetId="52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1">'Пояс. зап.'!$A$1:$I$39</definedName>
    <definedName name="_xlnm.Print_Area" localSheetId="2">'Расч. ст. ст-ти'!$A$1:$I$34</definedName>
    <definedName name="_xlnm.Print_Area" localSheetId="3">'Свод. расчет'!$A$1:$BO$71</definedName>
    <definedName name="_xlnm.Print_Area" localSheetId="0">'Тит. лист'!$A$1:$V$51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35" i="10" l="1"/>
  <c r="Z35" i="10"/>
  <c r="T35" i="10"/>
  <c r="T36" i="10" s="1"/>
  <c r="AF33" i="10"/>
  <c r="Z33" i="10"/>
  <c r="T33" i="10"/>
  <c r="T34" i="10" s="1"/>
  <c r="BJ35" i="10" l="1"/>
  <c r="BJ33" i="10"/>
  <c r="AX31" i="10"/>
  <c r="AR31" i="10"/>
  <c r="AF31" i="10" s="1"/>
  <c r="Z31" i="10"/>
  <c r="T31" i="10"/>
  <c r="AX29" i="10"/>
  <c r="AF29" i="10"/>
  <c r="Z29" i="10"/>
  <c r="T29" i="10"/>
  <c r="AF27" i="10"/>
  <c r="Z27" i="10"/>
  <c r="T27" i="10"/>
  <c r="T39" i="10" l="1"/>
  <c r="M27" i="17"/>
  <c r="A5" i="1" s="1"/>
  <c r="G38" i="1"/>
  <c r="G35" i="1"/>
  <c r="L50" i="17"/>
  <c r="M41" i="17"/>
  <c r="L33" i="17"/>
  <c r="L31" i="17"/>
  <c r="L21" i="17"/>
  <c r="A3" i="1" l="1"/>
  <c r="A1" i="4" s="1"/>
  <c r="BD39" i="10" l="1"/>
  <c r="AX39" i="10"/>
  <c r="AR39" i="10"/>
  <c r="AL39" i="10"/>
  <c r="AF39" i="10"/>
  <c r="Z39" i="10"/>
  <c r="AS41" i="10" l="1"/>
  <c r="AM41" i="10"/>
  <c r="AY41" i="10" l="1"/>
  <c r="AG41" i="10" l="1"/>
  <c r="BJ41" i="10" s="1"/>
  <c r="I15" i="4" s="1"/>
  <c r="N11" i="10"/>
  <c r="A3" i="10" l="1"/>
  <c r="A10" i="52" s="1"/>
  <c r="BD45" i="10"/>
  <c r="Z45" i="10"/>
  <c r="T68" i="10"/>
  <c r="AN71" i="10"/>
  <c r="AM43" i="10"/>
  <c r="AL45" i="10" s="1"/>
  <c r="V11" i="10"/>
  <c r="AA11" i="10" s="1"/>
  <c r="A4" i="4"/>
  <c r="AN68" i="10"/>
  <c r="G34" i="4"/>
  <c r="G31" i="4"/>
  <c r="C34" i="4"/>
  <c r="T71" i="10" s="1"/>
  <c r="C31" i="4"/>
  <c r="A1" i="10"/>
  <c r="AS43" i="10"/>
  <c r="AR45" i="10" s="1"/>
  <c r="I13" i="4"/>
  <c r="I12" i="4"/>
  <c r="I14" i="4"/>
  <c r="AY43" i="10"/>
  <c r="AX45" i="10" s="1"/>
  <c r="AI47" i="10" s="1"/>
  <c r="AG43" i="10"/>
  <c r="AF45" i="10" s="1"/>
  <c r="I11" i="4"/>
  <c r="I10" i="4"/>
  <c r="O13" i="10"/>
  <c r="N15" i="10" s="1"/>
  <c r="T45" i="10"/>
  <c r="T30" i="10" l="1"/>
  <c r="BJ29" i="10" s="1"/>
  <c r="T32" i="10"/>
  <c r="BJ31" i="10" s="1"/>
  <c r="T28" i="10"/>
  <c r="V15" i="10"/>
  <c r="AH15" i="10" s="1"/>
  <c r="J19" i="10" s="1"/>
  <c r="AI51" i="10"/>
  <c r="BJ43" i="10"/>
  <c r="I16" i="4" s="1"/>
  <c r="T40" i="10" l="1"/>
  <c r="BP39" i="10"/>
  <c r="BJ27" i="10"/>
  <c r="BJ39" i="10" s="1"/>
  <c r="BJ45" i="10" s="1"/>
  <c r="BJ47" i="10" s="1"/>
  <c r="I8" i="4"/>
  <c r="J17" i="10"/>
  <c r="X17" i="10" s="1"/>
  <c r="I9" i="4" s="1"/>
  <c r="T46" i="10" l="1"/>
  <c r="BP45" i="10" s="1"/>
  <c r="BP41" i="10"/>
  <c r="R19" i="10"/>
  <c r="X19" i="10" s="1"/>
  <c r="I18" i="4"/>
  <c r="I17" i="4"/>
  <c r="AB47" i="10"/>
  <c r="AP47" i="10" s="1"/>
  <c r="BP47" i="10" s="1"/>
  <c r="I19" i="4" l="1"/>
  <c r="BJ49" i="10"/>
  <c r="AB51" i="10" s="1"/>
  <c r="AP51" i="10" s="1"/>
  <c r="BP51" i="10" s="1"/>
  <c r="BJ51" i="10" l="1"/>
  <c r="BJ53" i="10" s="1"/>
  <c r="BJ55" i="10" l="1"/>
  <c r="BJ57" i="10" s="1"/>
  <c r="BJ59" i="10"/>
  <c r="I20" i="4"/>
  <c r="I21" i="4" s="1"/>
  <c r="I22" i="4" s="1"/>
  <c r="G23" i="1"/>
  <c r="I23" i="4" l="1"/>
  <c r="G27" i="1"/>
  <c r="I24" i="4" l="1"/>
  <c r="I25" i="4" l="1"/>
  <c r="I26" i="4" s="1"/>
  <c r="BJ63" i="10"/>
  <c r="BP70" i="10" s="1"/>
  <c r="G31" i="1" l="1"/>
</calcChain>
</file>

<file path=xl/sharedStrings.xml><?xml version="1.0" encoding="utf-8"?>
<sst xmlns="http://schemas.openxmlformats.org/spreadsheetml/2006/main" count="154" uniqueCount="107">
  <si>
    <t>Наименование затрат</t>
  </si>
  <si>
    <t>№
п./п.</t>
  </si>
  <si>
    <t>Основная з/плата рабочих-строителей</t>
  </si>
  <si>
    <t xml:space="preserve">Отчисление на социальное страхование </t>
  </si>
  <si>
    <t xml:space="preserve">Эксплуатация машин и механизмов </t>
  </si>
  <si>
    <t xml:space="preserve">Строительные материалы </t>
  </si>
  <si>
    <t xml:space="preserve">Оборудование </t>
  </si>
  <si>
    <t xml:space="preserve">Транспортные услуги </t>
  </si>
  <si>
    <t>ИТОГО</t>
  </si>
  <si>
    <t>Стоимость в текущих ценах
/тыс. сум/</t>
  </si>
  <si>
    <t>сум;</t>
  </si>
  <si>
    <t>час;</t>
  </si>
  <si>
    <t>:</t>
  </si>
  <si>
    <t>=</t>
  </si>
  <si>
    <t>сум/час;</t>
  </si>
  <si>
    <t>Траб</t>
  </si>
  <si>
    <t>чел/час;</t>
  </si>
  <si>
    <t>Сч</t>
  </si>
  <si>
    <t>Сзп</t>
  </si>
  <si>
    <t>х</t>
  </si>
  <si>
    <t>тыс.сум;</t>
  </si>
  <si>
    <t>+</t>
  </si>
  <si>
    <t>тыс.сум.</t>
  </si>
  <si>
    <t>Эксплуатация машин и механизмов /тыс. сум/</t>
  </si>
  <si>
    <t>Затраты труда /чел.час/</t>
  </si>
  <si>
    <t>З/плата с отчислением /тыс. сум/</t>
  </si>
  <si>
    <t>№ п/п</t>
  </si>
  <si>
    <t>Наименование</t>
  </si>
  <si>
    <t>Итого прямых затрат               /тыс. сум/</t>
  </si>
  <si>
    <t xml:space="preserve">ИТОГО </t>
  </si>
  <si>
    <t>ПОЯСНИТЕЛЬНАЯ ЗАПИСКА</t>
  </si>
  <si>
    <t>тыс. сум</t>
  </si>
  <si>
    <t>ПРОЕКТИРОВЩИК:</t>
  </si>
  <si>
    <t>Директор:</t>
  </si>
  <si>
    <t>Составил:</t>
  </si>
  <si>
    <t>Заготовительно-складские расходы</t>
  </si>
  <si>
    <t xml:space="preserve">Количество рабочих часов в месяц: </t>
  </si>
  <si>
    <t>Часовая ставка:</t>
  </si>
  <si>
    <t>Трудозатраты по ресурсной смете:</t>
  </si>
  <si>
    <t>Основная заработная плата рабочих-строителей:</t>
  </si>
  <si>
    <t>№     смет</t>
  </si>
  <si>
    <t>Оборудование  /тыс. сум/</t>
  </si>
  <si>
    <t>Строительные материалы, изделия и конструкции /тыс. сум/</t>
  </si>
  <si>
    <t>Кабельно-проводниковая продукция  /тыс. сум/</t>
  </si>
  <si>
    <t>Металло-конструкции                   /тыс. сум/</t>
  </si>
  <si>
    <t>Перевоз              грузов          (мусора)           /тыс. сум/</t>
  </si>
  <si>
    <t>Металлоконструкции</t>
  </si>
  <si>
    <t>Кабельно-проводниковая продукция</t>
  </si>
  <si>
    <t>Транспортные услуги</t>
  </si>
  <si>
    <t>ВСЕГО</t>
  </si>
  <si>
    <t>ИТОГО стоимость строительства в текущих ценах с НДС</t>
  </si>
  <si>
    <r>
      <t>СТАРТОВАЯ СТОИМОСТЬ</t>
    </r>
    <r>
      <rPr>
        <b/>
        <sz val="10"/>
        <rFont val="Arial Cyr"/>
        <charset val="204"/>
      </rPr>
      <t>:</t>
    </r>
  </si>
  <si>
    <t>стоимость строительства в текущих ценах без НДС:</t>
  </si>
  <si>
    <t>стоимость строительства в текущих ценах с НДС:</t>
  </si>
  <si>
    <t>-</t>
  </si>
  <si>
    <t>Затраты на страхование строительства 0,32%</t>
  </si>
  <si>
    <t>Основная заработная плата рабочих-строителей с учетом отчисления на социальное страхование:</t>
  </si>
  <si>
    <t>Локально-ресурсная ведомость</t>
  </si>
  <si>
    <t xml:space="preserve">          Транспортные расходы определены по номенклатуре материалов и оборудования согласно ресурсных смет и цен, сложившихся на автомобильные перевозки, учитывая отдаленность объекта и трудоемкость перевозки.</t>
  </si>
  <si>
    <t xml:space="preserve">          Затраты на эксплуатацию строительных машин и механизмов приняты по маркам согласно ресурсных смет.</t>
  </si>
  <si>
    <t xml:space="preserve">         Затраты на страхование строительных рисков приняты в соответствии с п.1 Постановления Кабинета Министров Республики Узбекистан от 20 декабря 1999 года №532.</t>
  </si>
  <si>
    <t>Прочие затраты заказчика</t>
  </si>
  <si>
    <t>ПСД</t>
  </si>
  <si>
    <t>экспертиза</t>
  </si>
  <si>
    <t>ИТОГО стоимость строительства в текущих ценах с НДС и прочими затратами заказчика</t>
  </si>
  <si>
    <t>ИТОГО без НДС</t>
  </si>
  <si>
    <t>Локально-ресурсная cмета</t>
  </si>
  <si>
    <t>ИТОГО расчетная стоимость с учетом НДС</t>
  </si>
  <si>
    <t>В рекомендуемых текущих ВСЕГО:</t>
  </si>
  <si>
    <t>Проверил</t>
  </si>
  <si>
    <t>Затраты на ПИР</t>
  </si>
  <si>
    <t>«УТВЕРЖДАЮ»</t>
  </si>
  <si>
    <t xml:space="preserve"> </t>
  </si>
  <si>
    <t>ДЕФЕКТНЫЙ АКТ</t>
  </si>
  <si>
    <t>Мы, нижеподписавшиеся члены комиссии, в составе:</t>
  </si>
  <si>
    <t>произвели осмотр, произвели обмер объемов работ, подлежащих к выполнению и составили настоящий акт о результате работ:</t>
  </si>
  <si>
    <t>№</t>
  </si>
  <si>
    <t>Наименование работ</t>
  </si>
  <si>
    <t>Ед. изм.</t>
  </si>
  <si>
    <t>Кол-во</t>
  </si>
  <si>
    <t>/подпись/</t>
  </si>
  <si>
    <t>Прочие затраты подрядчика 20,87%</t>
  </si>
  <si>
    <t xml:space="preserve">РАСЧЕТ </t>
  </si>
  <si>
    <t>Джусипбаев А.</t>
  </si>
  <si>
    <t>Отчисление на социальное страхование 12% от основной заработной платы:</t>
  </si>
  <si>
    <t>Затраты на экспертизу</t>
  </si>
  <si>
    <t>Расчет ориентировочной стартовой стоимости.  Ведомость потребных ресурсов.
Ведомость объемов работ.</t>
  </si>
  <si>
    <t>Расчет ориентировочной стартовой стоимости. Ведомость потребных ресурсов.
Ведомость объемов работ.</t>
  </si>
  <si>
    <t>Саитов Б.</t>
  </si>
  <si>
    <t>ООО «МЕГА АРХИТЕКТОР»</t>
  </si>
  <si>
    <t>г. Нукус - 2023г.</t>
  </si>
  <si>
    <t xml:space="preserve">           Прочие затраты подрядчика (Пп) определены согласно мониторинга рынка строительно-подрядных работ и бюллетеня Госкомстата Республики «Основные показатели о затратах на работы, продукцию и услуги, выполняемые строительными организациями» (ШНК 4.0116-09).</t>
  </si>
  <si>
    <t xml:space="preserve">НДС 12% </t>
  </si>
  <si>
    <t>"           "                           2023г.</t>
  </si>
  <si>
    <r>
      <t xml:space="preserve">             Согласно данным Управления статистики Республики Каракалпакстан сложившаяся среднемесячная заработная плата рабочих-строителей по Республике по отрасли "Строительство" за </t>
    </r>
    <r>
      <rPr>
        <sz val="9"/>
        <color rgb="FFFF0000"/>
        <rFont val="Arial Cyr"/>
        <charset val="204"/>
      </rPr>
      <t>12</t>
    </r>
    <r>
      <rPr>
        <sz val="9"/>
        <rFont val="Arial Cyr"/>
        <charset val="204"/>
      </rPr>
      <t xml:space="preserve"> месяцев с </t>
    </r>
    <r>
      <rPr>
        <sz val="9"/>
        <color rgb="FFFF0000"/>
        <rFont val="Arial Cyr"/>
        <charset val="204"/>
      </rPr>
      <t>апрель</t>
    </r>
    <r>
      <rPr>
        <sz val="9"/>
        <rFont val="Arial Cyr"/>
        <charset val="204"/>
      </rPr>
      <t xml:space="preserve"> 20</t>
    </r>
    <r>
      <rPr>
        <sz val="9"/>
        <color rgb="FFFF0000"/>
        <rFont val="Arial Cyr"/>
        <charset val="204"/>
      </rPr>
      <t>22</t>
    </r>
    <r>
      <rPr>
        <sz val="9"/>
        <rFont val="Arial Cyr"/>
        <charset val="204"/>
      </rPr>
      <t xml:space="preserve"> года по </t>
    </r>
    <r>
      <rPr>
        <sz val="9"/>
        <color rgb="FFFF0000"/>
        <rFont val="Arial Cyr"/>
        <charset val="204"/>
      </rPr>
      <t>март</t>
    </r>
    <r>
      <rPr>
        <sz val="9"/>
        <rFont val="Arial Cyr"/>
        <charset val="204"/>
      </rPr>
      <t xml:space="preserve">  20</t>
    </r>
    <r>
      <rPr>
        <sz val="9"/>
        <color rgb="FFFF0000"/>
        <rFont val="Arial Cyr"/>
        <charset val="204"/>
      </rPr>
      <t>23</t>
    </r>
    <r>
      <rPr>
        <sz val="9"/>
        <rFont val="Arial Cyr"/>
        <charset val="204"/>
      </rPr>
      <t xml:space="preserve"> года составила:</t>
    </r>
  </si>
  <si>
    <r>
      <t xml:space="preserve">          Цены на строительные материалы и материально-технические ресурсы приняты по результатам мониторинга, осуществляемого НИИЭОС и НТ с июня 2000 года и по сведениям предоставленными Госкомархитекстроем по каталогу текущих цен за </t>
    </r>
    <r>
      <rPr>
        <sz val="11"/>
        <color indexed="10"/>
        <rFont val="Arial Cyr"/>
        <charset val="204"/>
      </rPr>
      <t>3</t>
    </r>
    <r>
      <rPr>
        <sz val="11"/>
        <rFont val="Arial Cyr"/>
        <charset val="204"/>
      </rPr>
      <t xml:space="preserve"> квартал 20</t>
    </r>
    <r>
      <rPr>
        <sz val="11"/>
        <color indexed="10"/>
        <rFont val="Arial Cyr"/>
        <charset val="204"/>
      </rPr>
      <t>23</t>
    </r>
    <r>
      <rPr>
        <sz val="11"/>
        <rFont val="Arial Cyr"/>
        <charset val="204"/>
      </rPr>
      <t>г. с информационно-аналитическим приложением по данным Консалтингового Центра по конкурсным торгам и ценообразованию в строительстве, а также по ценам сложившиеся на УзРТСБ (Узбекской Республиканской товарно-сырьевой бирже).</t>
    </r>
  </si>
  <si>
    <r>
      <t xml:space="preserve">          При расчете заработной платы принята среднемесячная заработная плата рабочих-строителей за </t>
    </r>
    <r>
      <rPr>
        <sz val="11"/>
        <color rgb="FFFF0000"/>
        <rFont val="Arial Cyr"/>
        <charset val="204"/>
      </rPr>
      <t>12</t>
    </r>
    <r>
      <rPr>
        <sz val="11"/>
        <rFont val="Arial Cyr"/>
        <charset val="204"/>
      </rPr>
      <t xml:space="preserve"> месяцев с </t>
    </r>
    <r>
      <rPr>
        <sz val="11"/>
        <color rgb="FFFF0000"/>
        <rFont val="Arial Cyr"/>
        <charset val="204"/>
      </rPr>
      <t>июль</t>
    </r>
    <r>
      <rPr>
        <sz val="11"/>
        <rFont val="Arial Cyr"/>
        <charset val="204"/>
      </rPr>
      <t xml:space="preserve"> месяца 20</t>
    </r>
    <r>
      <rPr>
        <sz val="11"/>
        <color rgb="FFFF0000"/>
        <rFont val="Arial Cyr"/>
        <charset val="204"/>
      </rPr>
      <t>22</t>
    </r>
    <r>
      <rPr>
        <sz val="11"/>
        <rFont val="Arial Cyr"/>
        <charset val="204"/>
      </rPr>
      <t xml:space="preserve">г. по </t>
    </r>
    <r>
      <rPr>
        <sz val="11"/>
        <color rgb="FFFF0000"/>
        <rFont val="Arial Cyr"/>
        <charset val="204"/>
      </rPr>
      <t>июн</t>
    </r>
    <r>
      <rPr>
        <sz val="11"/>
        <rFont val="Arial Cyr"/>
        <charset val="204"/>
      </rPr>
      <t xml:space="preserve"> месяц 20</t>
    </r>
    <r>
      <rPr>
        <sz val="11"/>
        <color rgb="FFFF0000"/>
        <rFont val="Arial Cyr"/>
        <charset val="204"/>
      </rPr>
      <t>23</t>
    </r>
    <r>
      <rPr>
        <sz val="11"/>
        <rFont val="Arial Cyr"/>
        <charset val="204"/>
      </rPr>
      <t>г. по Республике Каракалпакстан согласно данным Управления статистики РК.</t>
    </r>
  </si>
  <si>
    <t>Саитов Б.   - представитель ООО «МЕГА АРХИТЕКТОР»</t>
  </si>
  <si>
    <t>СТОЛОВОЙ</t>
  </si>
  <si>
    <t>ГЛАВНЫЙ ЗДАНИЯ</t>
  </si>
  <si>
    <t>СЛАБОТОЧНЫЙ СЕТЬ</t>
  </si>
  <si>
    <t>НАВЕС</t>
  </si>
  <si>
    <t>БЛАГОУСТРОЙСТВО</t>
  </si>
  <si>
    <t>Капитальный ремонт здания Турткульского центра банковских услуг АО Национальный банк ВЭД РУ</t>
  </si>
  <si>
    <t>( Триста пятьдесят четыре миллиона двести девяносто семь тысяч тридцать шесть  )</t>
  </si>
  <si>
    <t>( Триста девяносто шесть миллионов восемьсот двенадцать тысяч шестьсот восемьдесят один  )</t>
  </si>
  <si>
    <t>( Четыреста восемь миллионов пятьсот пятьдесят тысяч триста девяносто два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</si>
</sst>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/m;@"/>
    <numFmt numFmtId="165" formatCode="0.00000"/>
    <numFmt numFmtId="166" formatCode="#,##0.0000"/>
    <numFmt numFmtId="167" formatCode="0.0%"/>
    <numFmt numFmtId="168" formatCode="0.000"/>
    <numFmt numFmtId="169" formatCode="#,##0.000"/>
    <numFmt numFmtId="170" formatCode="0.0"/>
  </numFmts>
  <fonts count="52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u/>
      <sz val="12"/>
      <name val="Arial Cyr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7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10"/>
      <color indexed="10"/>
      <name val="Arial Cyr"/>
      <charset val="204"/>
    </font>
    <font>
      <sz val="8"/>
      <color indexed="48"/>
      <name val="Arial Cyr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sz val="11"/>
      <color indexed="10"/>
      <name val="Arial Cyr"/>
      <charset val="204"/>
    </font>
    <font>
      <b/>
      <sz val="8"/>
      <color indexed="10"/>
      <name val="Arial Cyr"/>
      <charset val="204"/>
    </font>
    <font>
      <b/>
      <i/>
      <sz val="10"/>
      <name val="Arial Cyr"/>
      <charset val="204"/>
    </font>
    <font>
      <b/>
      <i/>
      <sz val="8"/>
      <name val="Arial"/>
      <family val="2"/>
      <charset val="204"/>
    </font>
    <font>
      <b/>
      <i/>
      <sz val="8"/>
      <name val="Arial Cyr"/>
      <charset val="204"/>
    </font>
    <font>
      <b/>
      <sz val="8"/>
      <color indexed="12"/>
      <name val="Arial Cyr"/>
      <charset val="204"/>
    </font>
    <font>
      <b/>
      <sz val="8"/>
      <color indexed="57"/>
      <name val="Arial Cyr"/>
      <charset val="204"/>
    </font>
    <font>
      <sz val="8"/>
      <color indexed="12"/>
      <name val="Arial Cyr"/>
      <charset val="204"/>
    </font>
    <font>
      <b/>
      <sz val="7"/>
      <color indexed="10"/>
      <name val="Arial Cyr"/>
      <charset val="204"/>
    </font>
    <font>
      <b/>
      <u/>
      <sz val="12"/>
      <name val="Arial Cyr"/>
      <charset val="204"/>
    </font>
    <font>
      <i/>
      <sz val="8"/>
      <name val="Arial Cyr"/>
      <charset val="204"/>
    </font>
    <font>
      <b/>
      <sz val="6"/>
      <color indexed="10"/>
      <name val="Arial Cyr"/>
      <charset val="204"/>
    </font>
    <font>
      <b/>
      <sz val="6"/>
      <color indexed="12"/>
      <name val="Arial Cyr"/>
      <charset val="204"/>
    </font>
    <font>
      <b/>
      <sz val="11"/>
      <color indexed="10"/>
      <name val="Arial Cyr"/>
      <charset val="204"/>
    </font>
    <font>
      <b/>
      <i/>
      <sz val="11"/>
      <name val="Arial Cyr"/>
      <charset val="204"/>
    </font>
    <font>
      <sz val="6"/>
      <color indexed="12"/>
      <name val="Arial Cyr"/>
      <charset val="204"/>
    </font>
    <font>
      <sz val="6"/>
      <name val="Arial Cyr"/>
      <charset val="204"/>
    </font>
    <font>
      <b/>
      <sz val="24"/>
      <color indexed="23"/>
      <name val="Times New Roman"/>
      <family val="1"/>
      <charset val="204"/>
    </font>
    <font>
      <b/>
      <sz val="10"/>
      <color indexed="18"/>
      <name val="Arial Cyr"/>
      <charset val="204"/>
    </font>
    <font>
      <b/>
      <sz val="10"/>
      <color indexed="18"/>
      <name val="Arial"/>
      <family val="2"/>
      <charset val="204"/>
    </font>
    <font>
      <b/>
      <sz val="11.5"/>
      <color indexed="18"/>
      <name val="Arial CYR"/>
      <family val="2"/>
      <charset val="204"/>
    </font>
    <font>
      <b/>
      <sz val="15"/>
      <name val="Arial Cyr"/>
      <family val="2"/>
      <charset val="204"/>
    </font>
    <font>
      <sz val="6"/>
      <color indexed="18"/>
      <name val="Arial Cyr"/>
      <charset val="204"/>
    </font>
    <font>
      <sz val="8"/>
      <color rgb="FF00008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15"/>
      <name val="Times New Roman"/>
      <family val="1"/>
      <charset val="204"/>
    </font>
    <font>
      <sz val="11"/>
      <color rgb="FFFF0000"/>
      <name val="Arial Cyr"/>
      <charset val="204"/>
    </font>
    <font>
      <sz val="9"/>
      <color rgb="FFFF0000"/>
      <name val="Arial Cyr"/>
      <charset val="204"/>
    </font>
    <font>
      <b/>
      <sz val="1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7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0" fontId="5" fillId="0" borderId="0" xfId="0" applyFont="1"/>
    <xf numFmtId="0" fontId="0" fillId="0" borderId="0" xfId="0" applyAlignment="1">
      <alignment vertical="distributed"/>
    </xf>
    <xf numFmtId="0" fontId="0" fillId="0" borderId="0" xfId="0" applyBorder="1"/>
    <xf numFmtId="0" fontId="11" fillId="0" borderId="0" xfId="0" applyFont="1"/>
    <xf numFmtId="0" fontId="12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165" fontId="0" fillId="0" borderId="3" xfId="0" applyNumberFormat="1" applyBorder="1"/>
    <xf numFmtId="165" fontId="0" fillId="0" borderId="4" xfId="0" applyNumberFormat="1" applyBorder="1"/>
    <xf numFmtId="165" fontId="0" fillId="0" borderId="5" xfId="0" applyNumberFormat="1" applyBorder="1"/>
    <xf numFmtId="165" fontId="0" fillId="0" borderId="0" xfId="0" applyNumberFormat="1" applyBorder="1"/>
    <xf numFmtId="165" fontId="0" fillId="0" borderId="1" xfId="0" applyNumberFormat="1" applyBorder="1"/>
    <xf numFmtId="165" fontId="0" fillId="0" borderId="2" xfId="0" applyNumberFormat="1" applyBorder="1"/>
    <xf numFmtId="0" fontId="0" fillId="0" borderId="1" xfId="0" applyBorder="1"/>
    <xf numFmtId="0" fontId="0" fillId="0" borderId="2" xfId="0" applyBorder="1"/>
    <xf numFmtId="165" fontId="14" fillId="0" borderId="0" xfId="0" applyNumberFormat="1" applyFont="1" applyBorder="1"/>
    <xf numFmtId="165" fontId="0" fillId="0" borderId="6" xfId="0" applyNumberFormat="1" applyBorder="1"/>
    <xf numFmtId="165" fontId="0" fillId="0" borderId="7" xfId="0" applyNumberFormat="1" applyBorder="1"/>
    <xf numFmtId="165" fontId="0" fillId="0" borderId="8" xfId="0" applyNumberFormat="1" applyBorder="1"/>
    <xf numFmtId="0" fontId="0" fillId="0" borderId="0" xfId="0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/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8" fillId="0" borderId="0" xfId="0" applyFont="1" applyAlignment="1"/>
    <xf numFmtId="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distributed"/>
    </xf>
    <xf numFmtId="4" fontId="8" fillId="0" borderId="0" xfId="0" applyNumberFormat="1" applyFont="1" applyBorder="1" applyAlignment="1"/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9" xfId="0" applyFont="1" applyBorder="1"/>
    <xf numFmtId="0" fontId="6" fillId="0" borderId="0" xfId="0" applyFont="1"/>
    <xf numFmtId="0" fontId="3" fillId="0" borderId="0" xfId="0" applyFont="1" applyBorder="1"/>
    <xf numFmtId="4" fontId="17" fillId="0" borderId="0" xfId="0" applyNumberFormat="1" applyFont="1"/>
    <xf numFmtId="0" fontId="17" fillId="0" borderId="0" xfId="0" applyFont="1"/>
    <xf numFmtId="0" fontId="18" fillId="0" borderId="0" xfId="0" applyFont="1"/>
    <xf numFmtId="0" fontId="0" fillId="0" borderId="0" xfId="0" applyBorder="1" applyAlignment="1">
      <alignment vertical="distributed"/>
    </xf>
    <xf numFmtId="0" fontId="2" fillId="0" borderId="0" xfId="0" applyFont="1" applyAlignment="1">
      <alignment horizontal="right"/>
    </xf>
    <xf numFmtId="165" fontId="14" fillId="0" borderId="1" xfId="0" applyNumberFormat="1" applyFont="1" applyBorder="1" applyAlignment="1"/>
    <xf numFmtId="165" fontId="14" fillId="0" borderId="2" xfId="0" applyNumberFormat="1" applyFont="1" applyBorder="1" applyAlignment="1"/>
    <xf numFmtId="165" fontId="14" fillId="0" borderId="2" xfId="0" applyNumberFormat="1" applyFont="1" applyBorder="1"/>
    <xf numFmtId="165" fontId="19" fillId="0" borderId="0" xfId="0" applyNumberFormat="1" applyFont="1" applyBorder="1"/>
    <xf numFmtId="165" fontId="20" fillId="0" borderId="0" xfId="0" applyNumberFormat="1" applyFont="1" applyBorder="1"/>
    <xf numFmtId="0" fontId="7" fillId="0" borderId="0" xfId="0" applyFont="1"/>
    <xf numFmtId="165" fontId="1" fillId="0" borderId="1" xfId="0" applyNumberFormat="1" applyFont="1" applyBorder="1"/>
    <xf numFmtId="165" fontId="1" fillId="0" borderId="0" xfId="0" applyNumberFormat="1" applyFont="1" applyBorder="1"/>
    <xf numFmtId="165" fontId="1" fillId="0" borderId="2" xfId="0" applyNumberFormat="1" applyFont="1" applyBorder="1"/>
    <xf numFmtId="165" fontId="21" fillId="0" borderId="0" xfId="0" applyNumberFormat="1" applyFont="1" applyBorder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/>
    <xf numFmtId="0" fontId="7" fillId="0" borderId="0" xfId="0" applyFont="1" applyAlignment="1"/>
    <xf numFmtId="165" fontId="14" fillId="0" borderId="1" xfId="0" applyNumberFormat="1" applyFont="1" applyBorder="1" applyAlignment="1">
      <alignment vertical="center" wrapText="1"/>
    </xf>
    <xf numFmtId="165" fontId="14" fillId="0" borderId="2" xfId="0" applyNumberFormat="1" applyFont="1" applyBorder="1" applyAlignment="1">
      <alignment vertical="center" wrapText="1"/>
    </xf>
    <xf numFmtId="4" fontId="15" fillId="0" borderId="0" xfId="0" applyNumberFormat="1" applyFont="1" applyBorder="1" applyAlignment="1">
      <alignment horizontal="right" vertical="center" wrapText="1"/>
    </xf>
    <xf numFmtId="0" fontId="24" fillId="0" borderId="0" xfId="0" applyFont="1"/>
    <xf numFmtId="0" fontId="15" fillId="0" borderId="0" xfId="0" applyFont="1"/>
    <xf numFmtId="4" fontId="15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/>
    <xf numFmtId="4" fontId="7" fillId="0" borderId="0" xfId="0" applyNumberFormat="1" applyFont="1" applyBorder="1" applyAlignment="1">
      <alignment horizontal="left" vertical="center"/>
    </xf>
    <xf numFmtId="4" fontId="7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4" fontId="28" fillId="0" borderId="0" xfId="0" applyNumberFormat="1" applyFont="1"/>
    <xf numFmtId="2" fontId="29" fillId="0" borderId="0" xfId="0" applyNumberFormat="1" applyFont="1"/>
    <xf numFmtId="0" fontId="3" fillId="0" borderId="0" xfId="0" applyFont="1" applyAlignment="1">
      <alignment horizontal="justify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31" fillId="0" borderId="0" xfId="0" applyNumberFormat="1" applyFont="1"/>
    <xf numFmtId="4" fontId="34" fillId="0" borderId="0" xfId="0" applyNumberFormat="1" applyFont="1"/>
    <xf numFmtId="4" fontId="35" fillId="0" borderId="0" xfId="0" applyNumberFormat="1" applyFont="1"/>
    <xf numFmtId="0" fontId="7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justify" wrapText="1"/>
    </xf>
    <xf numFmtId="4" fontId="8" fillId="0" borderId="11" xfId="0" applyNumberFormat="1" applyFont="1" applyBorder="1" applyAlignment="1"/>
    <xf numFmtId="0" fontId="8" fillId="0" borderId="11" xfId="0" applyFont="1" applyBorder="1" applyAlignment="1">
      <alignment horizontal="left"/>
    </xf>
    <xf numFmtId="0" fontId="8" fillId="0" borderId="11" xfId="0" applyFont="1" applyBorder="1" applyAlignment="1"/>
    <xf numFmtId="0" fontId="8" fillId="0" borderId="11" xfId="0" applyFont="1" applyBorder="1"/>
    <xf numFmtId="4" fontId="8" fillId="0" borderId="11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9" fillId="0" borderId="0" xfId="0" applyFont="1"/>
    <xf numFmtId="0" fontId="2" fillId="0" borderId="11" xfId="0" applyFont="1" applyBorder="1"/>
    <xf numFmtId="0" fontId="3" fillId="0" borderId="11" xfId="0" applyFont="1" applyBorder="1"/>
    <xf numFmtId="4" fontId="7" fillId="0" borderId="12" xfId="0" applyNumberFormat="1" applyFont="1" applyBorder="1" applyAlignment="1">
      <alignment horizontal="center" vertical="distributed"/>
    </xf>
    <xf numFmtId="4" fontId="7" fillId="0" borderId="13" xfId="0" applyNumberFormat="1" applyFont="1" applyBorder="1" applyAlignment="1">
      <alignment horizontal="center" vertical="distributed"/>
    </xf>
    <xf numFmtId="4" fontId="7" fillId="0" borderId="14" xfId="0" applyNumberFormat="1" applyFont="1" applyBorder="1" applyAlignment="1">
      <alignment horizontal="center" vertical="distributed"/>
    </xf>
    <xf numFmtId="0" fontId="11" fillId="0" borderId="12" xfId="0" applyFont="1" applyBorder="1" applyAlignment="1">
      <alignment horizontal="center" vertical="distributed"/>
    </xf>
    <xf numFmtId="4" fontId="11" fillId="0" borderId="12" xfId="0" applyNumberFormat="1" applyFont="1" applyBorder="1" applyAlignment="1">
      <alignment horizontal="center" vertical="distributed"/>
    </xf>
    <xf numFmtId="0" fontId="11" fillId="0" borderId="13" xfId="0" applyFont="1" applyBorder="1" applyAlignment="1">
      <alignment horizontal="center" vertical="distributed"/>
    </xf>
    <xf numFmtId="4" fontId="11" fillId="0" borderId="13" xfId="0" applyNumberFormat="1" applyFont="1" applyBorder="1" applyAlignment="1">
      <alignment horizontal="center" vertical="distributed"/>
    </xf>
    <xf numFmtId="0" fontId="11" fillId="0" borderId="14" xfId="0" applyFont="1" applyBorder="1" applyAlignment="1">
      <alignment horizontal="center" vertical="distributed"/>
    </xf>
    <xf numFmtId="4" fontId="11" fillId="0" borderId="14" xfId="0" applyNumberFormat="1" applyFont="1" applyBorder="1" applyAlignment="1">
      <alignment horizontal="center" vertical="distributed"/>
    </xf>
    <xf numFmtId="165" fontId="20" fillId="0" borderId="11" xfId="0" applyNumberFormat="1" applyFont="1" applyBorder="1"/>
    <xf numFmtId="165" fontId="19" fillId="0" borderId="11" xfId="0" applyNumberFormat="1" applyFont="1" applyBorder="1"/>
    <xf numFmtId="0" fontId="0" fillId="0" borderId="0" xfId="0" applyAlignment="1">
      <alignment vertical="center"/>
    </xf>
    <xf numFmtId="4" fontId="15" fillId="0" borderId="15" xfId="0" applyNumberFormat="1" applyFont="1" applyBorder="1" applyAlignment="1">
      <alignment vertical="center" wrapText="1"/>
    </xf>
    <xf numFmtId="4" fontId="15" fillId="0" borderId="16" xfId="0" applyNumberFormat="1" applyFont="1" applyBorder="1" applyAlignment="1">
      <alignment vertical="center" wrapText="1"/>
    </xf>
    <xf numFmtId="4" fontId="15" fillId="0" borderId="11" xfId="0" applyNumberFormat="1" applyFont="1" applyBorder="1" applyAlignment="1">
      <alignment vertical="center" wrapText="1"/>
    </xf>
    <xf numFmtId="4" fontId="15" fillId="0" borderId="17" xfId="0" applyNumberFormat="1" applyFont="1" applyBorder="1" applyAlignment="1">
      <alignment vertical="center" wrapText="1"/>
    </xf>
    <xf numFmtId="4" fontId="15" fillId="0" borderId="18" xfId="0" applyNumberFormat="1" applyFont="1" applyBorder="1" applyAlignment="1">
      <alignment vertical="center" wrapText="1"/>
    </xf>
    <xf numFmtId="4" fontId="15" fillId="0" borderId="19" xfId="0" applyNumberFormat="1" applyFont="1" applyBorder="1" applyAlignment="1">
      <alignment vertical="center" wrapText="1"/>
    </xf>
    <xf numFmtId="0" fontId="0" fillId="0" borderId="19" xfId="0" applyBorder="1" applyAlignment="1"/>
    <xf numFmtId="4" fontId="15" fillId="0" borderId="20" xfId="0" applyNumberFormat="1" applyFont="1" applyBorder="1" applyAlignment="1">
      <alignment vertical="center" wrapText="1"/>
    </xf>
    <xf numFmtId="4" fontId="15" fillId="0" borderId="21" xfId="0" applyNumberFormat="1" applyFont="1" applyBorder="1" applyAlignment="1">
      <alignment vertical="center" wrapText="1"/>
    </xf>
    <xf numFmtId="4" fontId="15" fillId="0" borderId="22" xfId="0" applyNumberFormat="1" applyFont="1" applyBorder="1" applyAlignment="1">
      <alignment vertical="center" wrapText="1"/>
    </xf>
    <xf numFmtId="0" fontId="0" fillId="0" borderId="22" xfId="0" applyBorder="1" applyAlignment="1"/>
    <xf numFmtId="4" fontId="15" fillId="0" borderId="23" xfId="0" applyNumberFormat="1" applyFont="1" applyBorder="1" applyAlignment="1">
      <alignment vertical="center" wrapText="1"/>
    </xf>
    <xf numFmtId="0" fontId="0" fillId="0" borderId="0" xfId="0" applyFont="1"/>
    <xf numFmtId="2" fontId="6" fillId="0" borderId="0" xfId="0" applyNumberFormat="1" applyFont="1"/>
    <xf numFmtId="4" fontId="24" fillId="0" borderId="0" xfId="0" applyNumberFormat="1" applyFont="1"/>
    <xf numFmtId="2" fontId="24" fillId="0" borderId="0" xfId="0" applyNumberFormat="1" applyFont="1"/>
    <xf numFmtId="4" fontId="0" fillId="0" borderId="0" xfId="0" applyNumberFormat="1"/>
    <xf numFmtId="4" fontId="6" fillId="0" borderId="0" xfId="0" applyNumberFormat="1" applyFont="1"/>
    <xf numFmtId="2" fontId="15" fillId="0" borderId="0" xfId="0" applyNumberFormat="1" applyFont="1"/>
    <xf numFmtId="2" fontId="0" fillId="0" borderId="0" xfId="0" applyNumberFormat="1"/>
    <xf numFmtId="4" fontId="45" fillId="0" borderId="0" xfId="0" applyNumberFormat="1" applyFont="1"/>
    <xf numFmtId="0" fontId="7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/>
    </xf>
    <xf numFmtId="0" fontId="10" fillId="0" borderId="0" xfId="0" applyFont="1" applyAlignment="1">
      <alignment horizontal="right" vertical="justify"/>
    </xf>
    <xf numFmtId="0" fontId="46" fillId="0" borderId="17" xfId="1" applyFont="1" applyBorder="1" applyAlignment="1">
      <alignment horizontal="left" vertical="top" wrapText="1"/>
    </xf>
    <xf numFmtId="0" fontId="46" fillId="0" borderId="17" xfId="1" applyFont="1" applyBorder="1" applyAlignment="1">
      <alignment horizontal="center" vertical="top" wrapText="1"/>
    </xf>
    <xf numFmtId="168" fontId="15" fillId="0" borderId="0" xfId="0" applyNumberFormat="1" applyFont="1"/>
    <xf numFmtId="0" fontId="46" fillId="0" borderId="41" xfId="1" applyFont="1" applyBorder="1" applyAlignment="1">
      <alignment horizontal="center" vertical="top" wrapText="1"/>
    </xf>
    <xf numFmtId="169" fontId="36" fillId="0" borderId="11" xfId="0" applyNumberFormat="1" applyFont="1" applyBorder="1" applyAlignment="1">
      <alignment horizontal="center"/>
    </xf>
    <xf numFmtId="169" fontId="2" fillId="0" borderId="1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5" fillId="2" borderId="2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0" xfId="0" applyAlignment="1">
      <alignment horizontal="left"/>
    </xf>
    <xf numFmtId="165" fontId="37" fillId="0" borderId="1" xfId="0" applyNumberFormat="1" applyFont="1" applyBorder="1" applyAlignment="1">
      <alignment horizontal="center"/>
    </xf>
    <xf numFmtId="165" fontId="37" fillId="0" borderId="0" xfId="0" applyNumberFormat="1" applyFont="1" applyBorder="1" applyAlignment="1">
      <alignment horizontal="center"/>
    </xf>
    <xf numFmtId="165" fontId="37" fillId="0" borderId="2" xfId="0" applyNumberFormat="1" applyFont="1" applyBorder="1" applyAlignment="1">
      <alignment horizontal="center"/>
    </xf>
    <xf numFmtId="165" fontId="43" fillId="0" borderId="1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0" fontId="22" fillId="0" borderId="2" xfId="0" applyFont="1" applyBorder="1" applyAlignment="1">
      <alignment horizontal="center" wrapText="1"/>
    </xf>
    <xf numFmtId="165" fontId="14" fillId="0" borderId="0" xfId="0" applyNumberFormat="1" applyFont="1" applyBorder="1" applyAlignment="1">
      <alignment horizontal="center"/>
    </xf>
    <xf numFmtId="165" fontId="51" fillId="0" borderId="0" xfId="0" applyNumberFormat="1" applyFont="1" applyBorder="1" applyAlignment="1">
      <alignment horizontal="center"/>
    </xf>
    <xf numFmtId="165" fontId="44" fillId="0" borderId="0" xfId="0" applyNumberFormat="1" applyFont="1" applyBorder="1" applyAlignment="1">
      <alignment horizontal="center"/>
    </xf>
    <xf numFmtId="165" fontId="40" fillId="0" borderId="1" xfId="0" applyNumberFormat="1" applyFont="1" applyBorder="1" applyAlignment="1">
      <alignment horizontal="center"/>
    </xf>
    <xf numFmtId="165" fontId="40" fillId="0" borderId="0" xfId="0" applyNumberFormat="1" applyFont="1" applyBorder="1" applyAlignment="1">
      <alignment horizontal="center"/>
    </xf>
    <xf numFmtId="165" fontId="40" fillId="0" borderId="2" xfId="0" applyNumberFormat="1" applyFont="1" applyBorder="1" applyAlignment="1">
      <alignment horizontal="center"/>
    </xf>
    <xf numFmtId="165" fontId="48" fillId="0" borderId="0" xfId="0" applyNumberFormat="1" applyFont="1" applyBorder="1" applyAlignment="1">
      <alignment horizontal="center"/>
    </xf>
    <xf numFmtId="165" fontId="51" fillId="0" borderId="0" xfId="0" applyNumberFormat="1" applyFont="1" applyBorder="1" applyAlignment="1">
      <alignment horizontal="center" vertical="center"/>
    </xf>
    <xf numFmtId="165" fontId="48" fillId="0" borderId="0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/>
    </xf>
    <xf numFmtId="165" fontId="14" fillId="0" borderId="2" xfId="0" applyNumberFormat="1" applyFont="1" applyBorder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65" fontId="32" fillId="0" borderId="1" xfId="0" applyNumberFormat="1" applyFont="1" applyBorder="1" applyAlignment="1">
      <alignment horizontal="center"/>
    </xf>
    <xf numFmtId="165" fontId="32" fillId="0" borderId="0" xfId="0" applyNumberFormat="1" applyFont="1" applyBorder="1" applyAlignment="1">
      <alignment horizontal="center"/>
    </xf>
    <xf numFmtId="165" fontId="32" fillId="0" borderId="2" xfId="0" applyNumberFormat="1" applyFont="1" applyBorder="1" applyAlignment="1">
      <alignment horizontal="center"/>
    </xf>
    <xf numFmtId="165" fontId="37" fillId="0" borderId="1" xfId="0" applyNumberFormat="1" applyFont="1" applyBorder="1" applyAlignment="1">
      <alignment horizontal="center"/>
    </xf>
    <xf numFmtId="165" fontId="37" fillId="0" borderId="0" xfId="0" applyNumberFormat="1" applyFont="1" applyBorder="1" applyAlignment="1">
      <alignment horizontal="center"/>
    </xf>
    <xf numFmtId="165" fontId="37" fillId="0" borderId="2" xfId="0" applyNumberFormat="1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165" fontId="14" fillId="0" borderId="0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7" fillId="0" borderId="13" xfId="0" applyFont="1" applyBorder="1" applyAlignment="1">
      <alignment horizontal="right" vertical="distributed"/>
    </xf>
    <xf numFmtId="0" fontId="7" fillId="0" borderId="24" xfId="0" applyFont="1" applyBorder="1" applyAlignment="1">
      <alignment horizontal="right" vertical="distributed"/>
    </xf>
    <xf numFmtId="0" fontId="7" fillId="0" borderId="25" xfId="0" applyFont="1" applyBorder="1" applyAlignment="1">
      <alignment horizontal="right" vertical="distributed"/>
    </xf>
    <xf numFmtId="0" fontId="7" fillId="0" borderId="26" xfId="0" applyFont="1" applyBorder="1" applyAlignment="1">
      <alignment horizontal="right" vertical="distributed"/>
    </xf>
    <xf numFmtId="0" fontId="7" fillId="0" borderId="14" xfId="0" applyFont="1" applyBorder="1" applyAlignment="1">
      <alignment horizontal="right" vertical="distributed"/>
    </xf>
    <xf numFmtId="0" fontId="2" fillId="0" borderId="0" xfId="0" applyFont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distributed"/>
    </xf>
    <xf numFmtId="0" fontId="41" fillId="0" borderId="11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0" fontId="11" fillId="0" borderId="13" xfId="0" applyFont="1" applyBorder="1" applyAlignment="1">
      <alignment horizontal="left" vertical="distributed"/>
    </xf>
    <xf numFmtId="0" fontId="11" fillId="0" borderId="14" xfId="0" applyFont="1" applyBorder="1" applyAlignment="1">
      <alignment horizontal="left" vertical="distributed"/>
    </xf>
    <xf numFmtId="0" fontId="7" fillId="0" borderId="12" xfId="0" applyFont="1" applyBorder="1" applyAlignment="1">
      <alignment horizontal="right" vertical="distributed"/>
    </xf>
    <xf numFmtId="1" fontId="6" fillId="0" borderId="25" xfId="0" applyNumberFormat="1" applyFont="1" applyFill="1" applyBorder="1" applyAlignment="1">
      <alignment horizontal="center" vertical="center" wrapText="1"/>
    </xf>
    <xf numFmtId="164" fontId="6" fillId="0" borderId="25" xfId="0" applyNumberFormat="1" applyFont="1" applyFill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left" vertical="center" wrapText="1"/>
    </xf>
    <xf numFmtId="4" fontId="9" fillId="0" borderId="25" xfId="0" applyNumberFormat="1" applyFont="1" applyBorder="1" applyAlignment="1">
      <alignment horizontal="left" vertical="center" wrapText="1"/>
    </xf>
    <xf numFmtId="169" fontId="6" fillId="0" borderId="25" xfId="0" applyNumberFormat="1" applyFont="1" applyFill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right" vertical="center" wrapText="1"/>
    </xf>
    <xf numFmtId="169" fontId="6" fillId="0" borderId="25" xfId="0" applyNumberFormat="1" applyFont="1" applyBorder="1" applyAlignment="1">
      <alignment horizontal="center" vertical="center" wrapText="1"/>
    </xf>
    <xf numFmtId="9" fontId="6" fillId="0" borderId="25" xfId="0" applyNumberFormat="1" applyFont="1" applyBorder="1" applyAlignment="1">
      <alignment horizontal="center" vertical="center" textRotation="90" wrapText="1"/>
    </xf>
    <xf numFmtId="0" fontId="6" fillId="0" borderId="25" xfId="0" applyNumberFormat="1" applyFont="1" applyBorder="1" applyAlignment="1">
      <alignment horizontal="center" vertical="center" textRotation="90" wrapText="1"/>
    </xf>
    <xf numFmtId="10" fontId="6" fillId="0" borderId="25" xfId="0" applyNumberFormat="1" applyFont="1" applyBorder="1" applyAlignment="1">
      <alignment horizontal="center" vertical="center" textRotation="90" wrapText="1"/>
    </xf>
    <xf numFmtId="4" fontId="15" fillId="0" borderId="28" xfId="0" applyNumberFormat="1" applyFont="1" applyBorder="1" applyAlignment="1">
      <alignment horizontal="right" vertical="center" wrapText="1"/>
    </xf>
    <xf numFmtId="4" fontId="15" fillId="0" borderId="15" xfId="0" applyNumberFormat="1" applyFont="1" applyBorder="1" applyAlignment="1">
      <alignment horizontal="right" vertical="center" wrapText="1"/>
    </xf>
    <xf numFmtId="4" fontId="15" fillId="0" borderId="16" xfId="0" applyNumberFormat="1" applyFont="1" applyBorder="1" applyAlignment="1">
      <alignment horizontal="right" vertical="center" wrapText="1"/>
    </xf>
    <xf numFmtId="4" fontId="15" fillId="0" borderId="29" xfId="0" applyNumberFormat="1" applyFont="1" applyBorder="1" applyAlignment="1">
      <alignment horizontal="right" vertical="center" wrapText="1"/>
    </xf>
    <xf numFmtId="4" fontId="15" fillId="0" borderId="11" xfId="0" applyNumberFormat="1" applyFont="1" applyBorder="1" applyAlignment="1">
      <alignment horizontal="right" vertical="center" wrapText="1"/>
    </xf>
    <xf numFmtId="4" fontId="15" fillId="0" borderId="17" xfId="0" applyNumberFormat="1" applyFont="1" applyBorder="1" applyAlignment="1">
      <alignment horizontal="right" vertical="center" wrapText="1"/>
    </xf>
    <xf numFmtId="169" fontId="15" fillId="0" borderId="30" xfId="0" applyNumberFormat="1" applyFont="1" applyFill="1" applyBorder="1" applyAlignment="1">
      <alignment horizontal="center" vertical="center"/>
    </xf>
    <xf numFmtId="169" fontId="15" fillId="0" borderId="31" xfId="0" applyNumberFormat="1" applyFont="1" applyFill="1" applyBorder="1" applyAlignment="1">
      <alignment horizontal="center" vertical="center"/>
    </xf>
    <xf numFmtId="169" fontId="15" fillId="0" borderId="32" xfId="0" applyNumberFormat="1" applyFont="1" applyFill="1" applyBorder="1" applyAlignment="1">
      <alignment horizontal="center" vertical="center"/>
    </xf>
    <xf numFmtId="169" fontId="15" fillId="0" borderId="33" xfId="0" applyNumberFormat="1" applyFont="1" applyFill="1" applyBorder="1" applyAlignment="1">
      <alignment horizontal="center" vertical="center"/>
    </xf>
    <xf numFmtId="169" fontId="15" fillId="0" borderId="34" xfId="0" applyNumberFormat="1" applyFont="1" applyFill="1" applyBorder="1" applyAlignment="1">
      <alignment horizontal="center" vertical="center"/>
    </xf>
    <xf numFmtId="169" fontId="15" fillId="0" borderId="35" xfId="0" applyNumberFormat="1" applyFont="1" applyFill="1" applyBorder="1" applyAlignment="1">
      <alignment horizontal="center" vertical="center"/>
    </xf>
    <xf numFmtId="169" fontId="15" fillId="0" borderId="30" xfId="0" applyNumberFormat="1" applyFont="1" applyBorder="1" applyAlignment="1">
      <alignment horizontal="center" vertical="center"/>
    </xf>
    <xf numFmtId="169" fontId="15" fillId="0" borderId="31" xfId="0" applyNumberFormat="1" applyFont="1" applyBorder="1" applyAlignment="1">
      <alignment horizontal="center" vertical="center"/>
    </xf>
    <xf numFmtId="169" fontId="15" fillId="0" borderId="32" xfId="0" applyNumberFormat="1" applyFont="1" applyBorder="1" applyAlignment="1">
      <alignment horizontal="center" vertical="center"/>
    </xf>
    <xf numFmtId="169" fontId="15" fillId="0" borderId="33" xfId="0" applyNumberFormat="1" applyFont="1" applyBorder="1" applyAlignment="1">
      <alignment horizontal="center" vertical="center"/>
    </xf>
    <xf numFmtId="169" fontId="15" fillId="0" borderId="34" xfId="0" applyNumberFormat="1" applyFont="1" applyBorder="1" applyAlignment="1">
      <alignment horizontal="center" vertical="center"/>
    </xf>
    <xf numFmtId="169" fontId="15" fillId="0" borderId="35" xfId="0" applyNumberFormat="1" applyFont="1" applyBorder="1" applyAlignment="1">
      <alignment horizontal="center" vertical="center"/>
    </xf>
    <xf numFmtId="169" fontId="15" fillId="0" borderId="25" xfId="0" applyNumberFormat="1" applyFont="1" applyBorder="1" applyAlignment="1">
      <alignment horizontal="center" vertical="center" wrapText="1"/>
    </xf>
    <xf numFmtId="4" fontId="15" fillId="0" borderId="19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166" fontId="15" fillId="0" borderId="19" xfId="0" applyNumberFormat="1" applyFont="1" applyBorder="1" applyAlignment="1">
      <alignment horizontal="center" vertical="center" wrapText="1"/>
    </xf>
    <xf numFmtId="166" fontId="15" fillId="0" borderId="22" xfId="0" applyNumberFormat="1" applyFont="1" applyBorder="1" applyAlignment="1">
      <alignment horizontal="center" vertical="center" wrapText="1"/>
    </xf>
    <xf numFmtId="169" fontId="15" fillId="0" borderId="25" xfId="0" applyNumberFormat="1" applyFont="1" applyFill="1" applyBorder="1" applyAlignment="1">
      <alignment horizontal="center" vertical="center"/>
    </xf>
    <xf numFmtId="4" fontId="15" fillId="0" borderId="25" xfId="0" applyNumberFormat="1" applyFont="1" applyBorder="1" applyAlignment="1">
      <alignment horizontal="right" vertical="center" wrapText="1"/>
    </xf>
    <xf numFmtId="4" fontId="38" fillId="0" borderId="0" xfId="0" applyNumberFormat="1" applyFont="1" applyBorder="1" applyAlignment="1">
      <alignment horizontal="center" vertical="center"/>
    </xf>
    <xf numFmtId="4" fontId="38" fillId="0" borderId="36" xfId="0" applyNumberFormat="1" applyFont="1" applyBorder="1" applyAlignment="1">
      <alignment horizontal="center" vertical="center"/>
    </xf>
    <xf numFmtId="169" fontId="15" fillId="0" borderId="19" xfId="0" applyNumberFormat="1" applyFont="1" applyBorder="1" applyAlignment="1">
      <alignment horizontal="center" vertical="center" wrapText="1"/>
    </xf>
    <xf numFmtId="169" fontId="0" fillId="0" borderId="19" xfId="0" applyNumberFormat="1" applyBorder="1"/>
    <xf numFmtId="169" fontId="0" fillId="0" borderId="22" xfId="0" applyNumberFormat="1" applyBorder="1"/>
    <xf numFmtId="169" fontId="15" fillId="0" borderId="22" xfId="0" applyNumberFormat="1" applyFont="1" applyBorder="1" applyAlignment="1">
      <alignment horizontal="center" vertical="center" wrapText="1"/>
    </xf>
    <xf numFmtId="169" fontId="15" fillId="0" borderId="25" xfId="0" applyNumberFormat="1" applyFont="1" applyBorder="1" applyAlignment="1">
      <alignment horizontal="center" vertical="center"/>
    </xf>
    <xf numFmtId="167" fontId="6" fillId="0" borderId="25" xfId="0" applyNumberFormat="1" applyFont="1" applyBorder="1" applyAlignment="1">
      <alignment horizontal="center" vertical="center" textRotation="90" wrapText="1"/>
    </xf>
    <xf numFmtId="169" fontId="15" fillId="3" borderId="25" xfId="0" applyNumberFormat="1" applyFont="1" applyFill="1" applyBorder="1" applyAlignment="1">
      <alignment horizontal="center" vertical="center"/>
    </xf>
    <xf numFmtId="169" fontId="15" fillId="0" borderId="37" xfId="0" applyNumberFormat="1" applyFont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/>
    </xf>
    <xf numFmtId="169" fontId="6" fillId="0" borderId="25" xfId="0" applyNumberFormat="1" applyFont="1" applyBorder="1" applyAlignment="1">
      <alignment horizontal="center" vertical="center"/>
    </xf>
    <xf numFmtId="4" fontId="30" fillId="0" borderId="0" xfId="0" applyNumberFormat="1" applyFont="1" applyBorder="1" applyAlignment="1">
      <alignment horizontal="center" vertical="center"/>
    </xf>
    <xf numFmtId="1" fontId="15" fillId="0" borderId="25" xfId="0" applyNumberFormat="1" applyFont="1" applyBorder="1" applyAlignment="1">
      <alignment horizontal="center" vertical="center" wrapText="1"/>
    </xf>
    <xf numFmtId="4" fontId="15" fillId="0" borderId="25" xfId="0" applyNumberFormat="1" applyFont="1" applyBorder="1" applyAlignment="1">
      <alignment horizontal="center" vertical="center" wrapText="1"/>
    </xf>
    <xf numFmtId="0" fontId="10" fillId="2" borderId="25" xfId="0" applyFont="1" applyFill="1" applyBorder="1"/>
    <xf numFmtId="169" fontId="8" fillId="0" borderId="11" xfId="0" applyNumberFormat="1" applyFont="1" applyBorder="1" applyAlignment="1">
      <alignment horizontal="center"/>
    </xf>
    <xf numFmtId="0" fontId="8" fillId="0" borderId="11" xfId="0" applyFont="1" applyBorder="1" applyAlignment="1">
      <alignment horizontal="left"/>
    </xf>
    <xf numFmtId="168" fontId="8" fillId="0" borderId="11" xfId="0" applyNumberFormat="1" applyFont="1" applyBorder="1" applyAlignment="1">
      <alignment horizontal="center"/>
    </xf>
    <xf numFmtId="170" fontId="8" fillId="0" borderId="11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 vertical="distributed"/>
    </xf>
    <xf numFmtId="168" fontId="8" fillId="0" borderId="11" xfId="0" applyNumberFormat="1" applyFont="1" applyBorder="1" applyAlignment="1">
      <alignment horizontal="left"/>
    </xf>
    <xf numFmtId="169" fontId="8" fillId="0" borderId="11" xfId="0" applyNumberFormat="1" applyFont="1" applyBorder="1" applyAlignment="1">
      <alignment horizontal="left"/>
    </xf>
    <xf numFmtId="0" fontId="27" fillId="0" borderId="0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46" fillId="0" borderId="39" xfId="1" applyFont="1" applyBorder="1" applyAlignment="1">
      <alignment horizontal="center" vertical="top" wrapText="1"/>
    </xf>
    <xf numFmtId="0" fontId="46" fillId="0" borderId="40" xfId="1" applyFont="1" applyBorder="1" applyAlignment="1">
      <alignment horizontal="center" vertical="top" wrapText="1"/>
    </xf>
    <xf numFmtId="0" fontId="47" fillId="0" borderId="39" xfId="1" applyFont="1" applyBorder="1" applyAlignment="1">
      <alignment horizontal="center" vertical="top" wrapText="1"/>
    </xf>
    <xf numFmtId="0" fontId="47" fillId="0" borderId="38" xfId="1" applyFont="1" applyBorder="1" applyAlignment="1">
      <alignment horizontal="center" vertical="top" wrapText="1"/>
    </xf>
    <xf numFmtId="0" fontId="47" fillId="0" borderId="40" xfId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15" fillId="2" borderId="2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wrapText="1"/>
    </xf>
    <xf numFmtId="0" fontId="7" fillId="0" borderId="38" xfId="0" applyFont="1" applyBorder="1" applyAlignment="1">
      <alignment horizontal="center"/>
    </xf>
    <xf numFmtId="0" fontId="7" fillId="0" borderId="38" xfId="0" applyFont="1" applyBorder="1" applyAlignment="1">
      <alignment horizontal="right"/>
    </xf>
    <xf numFmtId="0" fontId="7" fillId="0" borderId="1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51</xdr:row>
      <xdr:rowOff>0</xdr:rowOff>
    </xdr:from>
    <xdr:to>
      <xdr:col>6</xdr:col>
      <xdr:colOff>104775</xdr:colOff>
      <xdr:row>51</xdr:row>
      <xdr:rowOff>0</xdr:rowOff>
    </xdr:to>
    <xdr:pic>
      <xdr:nvPicPr>
        <xdr:cNvPr id="2051" name="Picture 2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62275" y="10201275"/>
          <a:ext cx="628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57150</xdr:colOff>
      <xdr:row>51</xdr:row>
      <xdr:rowOff>0</xdr:rowOff>
    </xdr:from>
    <xdr:to>
      <xdr:col>6</xdr:col>
      <xdr:colOff>104775</xdr:colOff>
      <xdr:row>51</xdr:row>
      <xdr:rowOff>0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62275" y="10277475"/>
          <a:ext cx="628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246530</xdr:colOff>
      <xdr:row>7</xdr:row>
      <xdr:rowOff>123265</xdr:rowOff>
    </xdr:from>
    <xdr:to>
      <xdr:col>7</xdr:col>
      <xdr:colOff>452632</xdr:colOff>
      <xdr:row>16</xdr:row>
      <xdr:rowOff>59017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9605" y="1523440"/>
          <a:ext cx="2530202" cy="1574052"/>
        </a:xfrm>
        <a:prstGeom prst="rect">
          <a:avLst/>
        </a:prstGeom>
      </xdr:spPr>
    </xdr:pic>
    <xdr:clientData/>
  </xdr:twoCellAnchor>
  <xdr:twoCellAnchor editAs="oneCell">
    <xdr:from>
      <xdr:col>14</xdr:col>
      <xdr:colOff>112059</xdr:colOff>
      <xdr:row>7</xdr:row>
      <xdr:rowOff>56029</xdr:rowOff>
    </xdr:from>
    <xdr:to>
      <xdr:col>18</xdr:col>
      <xdr:colOff>318160</xdr:colOff>
      <xdr:row>15</xdr:row>
      <xdr:rowOff>148664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46409" y="1456204"/>
          <a:ext cx="2530201" cy="1569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</xdr:row>
      <xdr:rowOff>0</xdr:rowOff>
    </xdr:from>
    <xdr:to>
      <xdr:col>8</xdr:col>
      <xdr:colOff>1028700</xdr:colOff>
      <xdr:row>4</xdr:row>
      <xdr:rowOff>0</xdr:rowOff>
    </xdr:to>
    <xdr:sp macro="" textlink="">
      <xdr:nvSpPr>
        <xdr:cNvPr id="1025" name="WordArt 1">
          <a:extLst>
            <a:ext uri="{FF2B5EF4-FFF2-40B4-BE49-F238E27FC236}">
              <a16:creationId xmlns:a16="http://schemas.microsoft.com/office/drawing/2014/main" xmlns="" id="{00000000-0008-0000-0100-000001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050" y="847725"/>
          <a:ext cx="606742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2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УБОРНАЯ НА 8 ОЧКОВ 16 КВАРТИРНОГО ЖИЛОГО ДОМА </a:t>
          </a:r>
        </a:p>
        <a:p>
          <a:pPr algn="ctr" rtl="0"/>
          <a:r>
            <a:rPr lang="ru-RU" sz="12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 ШУМАНАЙСКОМ РАЙОНЕ РК</a:t>
          </a:r>
        </a:p>
      </xdr:txBody>
    </xdr:sp>
    <xdr:clientData/>
  </xdr:twoCellAnchor>
  <xdr:twoCellAnchor>
    <xdr:from>
      <xdr:col>0</xdr:col>
      <xdr:colOff>523875</xdr:colOff>
      <xdr:row>3</xdr:row>
      <xdr:rowOff>0</xdr:rowOff>
    </xdr:from>
    <xdr:to>
      <xdr:col>8</xdr:col>
      <xdr:colOff>381000</xdr:colOff>
      <xdr:row>3</xdr:row>
      <xdr:rowOff>0</xdr:rowOff>
    </xdr:to>
    <xdr:sp macro="" textlink="">
      <xdr:nvSpPr>
        <xdr:cNvPr id="1026" name="WordArt 2">
          <a:extLst>
            <a:ext uri="{FF2B5EF4-FFF2-40B4-BE49-F238E27FC236}">
              <a16:creationId xmlns:a16="http://schemas.microsoft.com/office/drawing/2014/main" xmlns="" id="{00000000-0008-0000-0100-000002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23875" y="657225"/>
          <a:ext cx="519112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Определение стоимости строительства в рекомендуемых текущих ценах по объекту:</a:t>
          </a:r>
        </a:p>
      </xdr:txBody>
    </xdr:sp>
    <xdr:clientData/>
  </xdr:twoCellAnchor>
  <xdr:twoCellAnchor>
    <xdr:from>
      <xdr:col>2</xdr:col>
      <xdr:colOff>438150</xdr:colOff>
      <xdr:row>1</xdr:row>
      <xdr:rowOff>0</xdr:rowOff>
    </xdr:from>
    <xdr:to>
      <xdr:col>6</xdr:col>
      <xdr:colOff>514350</xdr:colOff>
      <xdr:row>1</xdr:row>
      <xdr:rowOff>0</xdr:rowOff>
    </xdr:to>
    <xdr:sp macro="" textlink="">
      <xdr:nvSpPr>
        <xdr:cNvPr id="1027" name="WordArt 3">
          <a:extLst>
            <a:ext uri="{FF2B5EF4-FFF2-40B4-BE49-F238E27FC236}">
              <a16:creationId xmlns:a16="http://schemas.microsoft.com/office/drawing/2014/main" xmlns="" id="{00000000-0008-0000-0100-000003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619250" y="276225"/>
          <a:ext cx="270510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2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ПОЯСНИТЕЛЬНАЯ ЗАПИСКА</a:t>
          </a:r>
        </a:p>
      </xdr:txBody>
    </xdr:sp>
    <xdr:clientData/>
  </xdr:twoCellAnchor>
  <xdr:twoCellAnchor>
    <xdr:from>
      <xdr:col>3</xdr:col>
      <xdr:colOff>190500</xdr:colOff>
      <xdr:row>27</xdr:row>
      <xdr:rowOff>1242</xdr:rowOff>
    </xdr:from>
    <xdr:to>
      <xdr:col>4</xdr:col>
      <xdr:colOff>485775</xdr:colOff>
      <xdr:row>27</xdr:row>
      <xdr:rowOff>1242</xdr:rowOff>
    </xdr:to>
    <xdr:sp macro="" textlink="">
      <xdr:nvSpPr>
        <xdr:cNvPr id="1028" name="WordArt 4">
          <a:extLst>
            <a:ext uri="{FF2B5EF4-FFF2-40B4-BE49-F238E27FC236}">
              <a16:creationId xmlns:a16="http://schemas.microsoft.com/office/drawing/2014/main" xmlns="" id="{00000000-0008-0000-0100-000004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81200" y="6781800"/>
          <a:ext cx="9048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Всего по расчету</a:t>
          </a:r>
        </a:p>
      </xdr:txBody>
    </xdr:sp>
    <xdr:clientData/>
  </xdr:twoCellAnchor>
  <xdr:twoCellAnchor>
    <xdr:from>
      <xdr:col>6</xdr:col>
      <xdr:colOff>114300</xdr:colOff>
      <xdr:row>27</xdr:row>
      <xdr:rowOff>1242</xdr:rowOff>
    </xdr:from>
    <xdr:to>
      <xdr:col>6</xdr:col>
      <xdr:colOff>561975</xdr:colOff>
      <xdr:row>27</xdr:row>
      <xdr:rowOff>1242</xdr:rowOff>
    </xdr:to>
    <xdr:sp macro="" textlink="">
      <xdr:nvSpPr>
        <xdr:cNvPr id="1029" name="WordArt 5">
          <a:extLst>
            <a:ext uri="{FF2B5EF4-FFF2-40B4-BE49-F238E27FC236}">
              <a16:creationId xmlns:a16="http://schemas.microsoft.com/office/drawing/2014/main" xmlns="" id="{00000000-0008-0000-0100-000005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24300" y="6781800"/>
          <a:ext cx="4476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тыс. сум</a:t>
          </a:r>
        </a:p>
      </xdr:txBody>
    </xdr:sp>
    <xdr:clientData/>
  </xdr:twoCellAnchor>
  <xdr:twoCellAnchor>
    <xdr:from>
      <xdr:col>2</xdr:col>
      <xdr:colOff>276225</xdr:colOff>
      <xdr:row>42</xdr:row>
      <xdr:rowOff>1243</xdr:rowOff>
    </xdr:from>
    <xdr:to>
      <xdr:col>7</xdr:col>
      <xdr:colOff>171450</xdr:colOff>
      <xdr:row>42</xdr:row>
      <xdr:rowOff>1243</xdr:rowOff>
    </xdr:to>
    <xdr:sp macro="" textlink="">
      <xdr:nvSpPr>
        <xdr:cNvPr id="1030" name="WordArt 6">
          <a:extLst>
            <a:ext uri="{FF2B5EF4-FFF2-40B4-BE49-F238E27FC236}">
              <a16:creationId xmlns:a16="http://schemas.microsoft.com/office/drawing/2014/main" xmlns="" id="{00000000-0008-0000-0100-000006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457325" y="9286875"/>
          <a:ext cx="343852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2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Составил:                                                              Айткулов Р.</a:t>
          </a:r>
        </a:p>
      </xdr:txBody>
    </xdr:sp>
    <xdr:clientData/>
  </xdr:twoCellAnchor>
  <xdr:twoCellAnchor>
    <xdr:from>
      <xdr:col>2</xdr:col>
      <xdr:colOff>0</xdr:colOff>
      <xdr:row>28</xdr:row>
      <xdr:rowOff>176420</xdr:rowOff>
    </xdr:from>
    <xdr:to>
      <xdr:col>7</xdr:col>
      <xdr:colOff>561975</xdr:colOff>
      <xdr:row>28</xdr:row>
      <xdr:rowOff>176420</xdr:rowOff>
    </xdr:to>
    <xdr:sp macro="" textlink="">
      <xdr:nvSpPr>
        <xdr:cNvPr id="1031" name="WordArt 7">
          <a:extLst>
            <a:ext uri="{FF2B5EF4-FFF2-40B4-BE49-F238E27FC236}">
              <a16:creationId xmlns:a16="http://schemas.microsoft.com/office/drawing/2014/main" xmlns="" id="{00000000-0008-0000-0100-000007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7143750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2</xdr:col>
      <xdr:colOff>295275</xdr:colOff>
      <xdr:row>42</xdr:row>
      <xdr:rowOff>1243</xdr:rowOff>
    </xdr:from>
    <xdr:to>
      <xdr:col>7</xdr:col>
      <xdr:colOff>180975</xdr:colOff>
      <xdr:row>42</xdr:row>
      <xdr:rowOff>1243</xdr:rowOff>
    </xdr:to>
    <xdr:sp macro="" textlink="">
      <xdr:nvSpPr>
        <xdr:cNvPr id="1032" name="WordArt 8">
          <a:extLst>
            <a:ext uri="{FF2B5EF4-FFF2-40B4-BE49-F238E27FC236}">
              <a16:creationId xmlns:a16="http://schemas.microsoft.com/office/drawing/2014/main" xmlns="" id="{00000000-0008-0000-0100-000008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476375" y="9286875"/>
          <a:ext cx="342900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2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ГИП:                                                                         Айткулова П.</a:t>
          </a:r>
        </a:p>
      </xdr:txBody>
    </xdr:sp>
    <xdr:clientData/>
  </xdr:twoCellAnchor>
  <xdr:twoCellAnchor>
    <xdr:from>
      <xdr:col>2</xdr:col>
      <xdr:colOff>0</xdr:colOff>
      <xdr:row>24</xdr:row>
      <xdr:rowOff>1242</xdr:rowOff>
    </xdr:from>
    <xdr:to>
      <xdr:col>7</xdr:col>
      <xdr:colOff>561975</xdr:colOff>
      <xdr:row>24</xdr:row>
      <xdr:rowOff>1242</xdr:rowOff>
    </xdr:to>
    <xdr:sp macro="" textlink="">
      <xdr:nvSpPr>
        <xdr:cNvPr id="1033" name="WordArt 9">
          <a:extLst>
            <a:ext uri="{FF2B5EF4-FFF2-40B4-BE49-F238E27FC236}">
              <a16:creationId xmlns:a16="http://schemas.microsoft.com/office/drawing/2014/main" xmlns="" id="{00000000-0008-0000-0100-000009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6238875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3</xdr:col>
      <xdr:colOff>190500</xdr:colOff>
      <xdr:row>28</xdr:row>
      <xdr:rowOff>176420</xdr:rowOff>
    </xdr:from>
    <xdr:to>
      <xdr:col>4</xdr:col>
      <xdr:colOff>485775</xdr:colOff>
      <xdr:row>28</xdr:row>
      <xdr:rowOff>176420</xdr:rowOff>
    </xdr:to>
    <xdr:sp macro="" textlink="">
      <xdr:nvSpPr>
        <xdr:cNvPr id="1035" name="WordArt 11">
          <a:extLst>
            <a:ext uri="{FF2B5EF4-FFF2-40B4-BE49-F238E27FC236}">
              <a16:creationId xmlns:a16="http://schemas.microsoft.com/office/drawing/2014/main" xmlns="" id="{00000000-0008-0000-0100-00000B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81200" y="7143750"/>
          <a:ext cx="9048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Всего по расчету</a:t>
          </a:r>
        </a:p>
      </xdr:txBody>
    </xdr:sp>
    <xdr:clientData/>
  </xdr:twoCellAnchor>
  <xdr:twoCellAnchor>
    <xdr:from>
      <xdr:col>6</xdr:col>
      <xdr:colOff>114300</xdr:colOff>
      <xdr:row>28</xdr:row>
      <xdr:rowOff>176420</xdr:rowOff>
    </xdr:from>
    <xdr:to>
      <xdr:col>6</xdr:col>
      <xdr:colOff>561975</xdr:colOff>
      <xdr:row>28</xdr:row>
      <xdr:rowOff>176420</xdr:rowOff>
    </xdr:to>
    <xdr:sp macro="" textlink="">
      <xdr:nvSpPr>
        <xdr:cNvPr id="1036" name="WordArt 12">
          <a:extLst>
            <a:ext uri="{FF2B5EF4-FFF2-40B4-BE49-F238E27FC236}">
              <a16:creationId xmlns:a16="http://schemas.microsoft.com/office/drawing/2014/main" xmlns="" id="{00000000-0008-0000-0100-00000C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24300" y="7143750"/>
          <a:ext cx="4476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тыс. сум</a:t>
          </a:r>
        </a:p>
      </xdr:txBody>
    </xdr:sp>
    <xdr:clientData/>
  </xdr:twoCellAnchor>
  <xdr:twoCellAnchor>
    <xdr:from>
      <xdr:col>2</xdr:col>
      <xdr:colOff>0</xdr:colOff>
      <xdr:row>28</xdr:row>
      <xdr:rowOff>176420</xdr:rowOff>
    </xdr:from>
    <xdr:to>
      <xdr:col>7</xdr:col>
      <xdr:colOff>561975</xdr:colOff>
      <xdr:row>28</xdr:row>
      <xdr:rowOff>176420</xdr:rowOff>
    </xdr:to>
    <xdr:sp macro="" textlink="">
      <xdr:nvSpPr>
        <xdr:cNvPr id="1037" name="WordArt 13">
          <a:extLst>
            <a:ext uri="{FF2B5EF4-FFF2-40B4-BE49-F238E27FC236}">
              <a16:creationId xmlns:a16="http://schemas.microsoft.com/office/drawing/2014/main" xmlns="" id="{00000000-0008-0000-0100-00000D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7143750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3</xdr:col>
      <xdr:colOff>190500</xdr:colOff>
      <xdr:row>28</xdr:row>
      <xdr:rowOff>176420</xdr:rowOff>
    </xdr:from>
    <xdr:to>
      <xdr:col>4</xdr:col>
      <xdr:colOff>485775</xdr:colOff>
      <xdr:row>28</xdr:row>
      <xdr:rowOff>176420</xdr:rowOff>
    </xdr:to>
    <xdr:sp macro="" textlink="">
      <xdr:nvSpPr>
        <xdr:cNvPr id="1038" name="WordArt 14">
          <a:extLst>
            <a:ext uri="{FF2B5EF4-FFF2-40B4-BE49-F238E27FC236}">
              <a16:creationId xmlns:a16="http://schemas.microsoft.com/office/drawing/2014/main" xmlns="" id="{00000000-0008-0000-0100-00000E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81200" y="7143750"/>
          <a:ext cx="9048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Всего по расчету</a:t>
          </a:r>
        </a:p>
      </xdr:txBody>
    </xdr:sp>
    <xdr:clientData/>
  </xdr:twoCellAnchor>
  <xdr:twoCellAnchor>
    <xdr:from>
      <xdr:col>6</xdr:col>
      <xdr:colOff>114300</xdr:colOff>
      <xdr:row>28</xdr:row>
      <xdr:rowOff>176420</xdr:rowOff>
    </xdr:from>
    <xdr:to>
      <xdr:col>6</xdr:col>
      <xdr:colOff>561975</xdr:colOff>
      <xdr:row>28</xdr:row>
      <xdr:rowOff>176420</xdr:rowOff>
    </xdr:to>
    <xdr:sp macro="" textlink="">
      <xdr:nvSpPr>
        <xdr:cNvPr id="1039" name="WordArt 15">
          <a:extLst>
            <a:ext uri="{FF2B5EF4-FFF2-40B4-BE49-F238E27FC236}">
              <a16:creationId xmlns:a16="http://schemas.microsoft.com/office/drawing/2014/main" xmlns="" id="{00000000-0008-0000-0100-00000F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24300" y="7143750"/>
          <a:ext cx="4476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тыс. сум</a:t>
          </a:r>
        </a:p>
      </xdr:txBody>
    </xdr:sp>
    <xdr:clientData/>
  </xdr:twoCellAnchor>
  <xdr:twoCellAnchor>
    <xdr:from>
      <xdr:col>2</xdr:col>
      <xdr:colOff>0</xdr:colOff>
      <xdr:row>28</xdr:row>
      <xdr:rowOff>176420</xdr:rowOff>
    </xdr:from>
    <xdr:to>
      <xdr:col>7</xdr:col>
      <xdr:colOff>561975</xdr:colOff>
      <xdr:row>28</xdr:row>
      <xdr:rowOff>176420</xdr:rowOff>
    </xdr:to>
    <xdr:sp macro="" textlink="">
      <xdr:nvSpPr>
        <xdr:cNvPr id="1040" name="WordArt 16">
          <a:extLst>
            <a:ext uri="{FF2B5EF4-FFF2-40B4-BE49-F238E27FC236}">
              <a16:creationId xmlns:a16="http://schemas.microsoft.com/office/drawing/2014/main" xmlns="" id="{00000000-0008-0000-0100-000010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7143750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3</xdr:col>
      <xdr:colOff>190500</xdr:colOff>
      <xdr:row>28</xdr:row>
      <xdr:rowOff>176420</xdr:rowOff>
    </xdr:from>
    <xdr:to>
      <xdr:col>4</xdr:col>
      <xdr:colOff>485775</xdr:colOff>
      <xdr:row>28</xdr:row>
      <xdr:rowOff>176420</xdr:rowOff>
    </xdr:to>
    <xdr:sp macro="" textlink="">
      <xdr:nvSpPr>
        <xdr:cNvPr id="1041" name="WordArt 17">
          <a:extLst>
            <a:ext uri="{FF2B5EF4-FFF2-40B4-BE49-F238E27FC236}">
              <a16:creationId xmlns:a16="http://schemas.microsoft.com/office/drawing/2014/main" xmlns="" id="{00000000-0008-0000-0100-000011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81200" y="7143750"/>
          <a:ext cx="9048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Всего по расчету</a:t>
          </a:r>
        </a:p>
      </xdr:txBody>
    </xdr:sp>
    <xdr:clientData/>
  </xdr:twoCellAnchor>
  <xdr:twoCellAnchor>
    <xdr:from>
      <xdr:col>6</xdr:col>
      <xdr:colOff>114300</xdr:colOff>
      <xdr:row>28</xdr:row>
      <xdr:rowOff>176420</xdr:rowOff>
    </xdr:from>
    <xdr:to>
      <xdr:col>6</xdr:col>
      <xdr:colOff>561975</xdr:colOff>
      <xdr:row>28</xdr:row>
      <xdr:rowOff>176420</xdr:rowOff>
    </xdr:to>
    <xdr:sp macro="" textlink="">
      <xdr:nvSpPr>
        <xdr:cNvPr id="1042" name="WordArt 18">
          <a:extLst>
            <a:ext uri="{FF2B5EF4-FFF2-40B4-BE49-F238E27FC236}">
              <a16:creationId xmlns:a16="http://schemas.microsoft.com/office/drawing/2014/main" xmlns="" id="{00000000-0008-0000-0100-000012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24300" y="7143750"/>
          <a:ext cx="4476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тыс. сум</a:t>
          </a:r>
        </a:p>
      </xdr:txBody>
    </xdr:sp>
    <xdr:clientData/>
  </xdr:twoCellAnchor>
  <xdr:twoCellAnchor>
    <xdr:from>
      <xdr:col>2</xdr:col>
      <xdr:colOff>0</xdr:colOff>
      <xdr:row>28</xdr:row>
      <xdr:rowOff>176420</xdr:rowOff>
    </xdr:from>
    <xdr:to>
      <xdr:col>7</xdr:col>
      <xdr:colOff>561975</xdr:colOff>
      <xdr:row>28</xdr:row>
      <xdr:rowOff>176420</xdr:rowOff>
    </xdr:to>
    <xdr:sp macro="" textlink="">
      <xdr:nvSpPr>
        <xdr:cNvPr id="1043" name="WordArt 19">
          <a:extLst>
            <a:ext uri="{FF2B5EF4-FFF2-40B4-BE49-F238E27FC236}">
              <a16:creationId xmlns:a16="http://schemas.microsoft.com/office/drawing/2014/main" xmlns="" id="{00000000-0008-0000-0100-000013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7143750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3</xdr:col>
      <xdr:colOff>190500</xdr:colOff>
      <xdr:row>28</xdr:row>
      <xdr:rowOff>176420</xdr:rowOff>
    </xdr:from>
    <xdr:to>
      <xdr:col>4</xdr:col>
      <xdr:colOff>485775</xdr:colOff>
      <xdr:row>28</xdr:row>
      <xdr:rowOff>176420</xdr:rowOff>
    </xdr:to>
    <xdr:sp macro="" textlink="">
      <xdr:nvSpPr>
        <xdr:cNvPr id="1044" name="WordArt 20">
          <a:extLst>
            <a:ext uri="{FF2B5EF4-FFF2-40B4-BE49-F238E27FC236}">
              <a16:creationId xmlns:a16="http://schemas.microsoft.com/office/drawing/2014/main" xmlns="" id="{00000000-0008-0000-0100-000014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81200" y="7143750"/>
          <a:ext cx="9048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Всего по расчету</a:t>
          </a:r>
        </a:p>
      </xdr:txBody>
    </xdr:sp>
    <xdr:clientData/>
  </xdr:twoCellAnchor>
  <xdr:twoCellAnchor>
    <xdr:from>
      <xdr:col>6</xdr:col>
      <xdr:colOff>114300</xdr:colOff>
      <xdr:row>28</xdr:row>
      <xdr:rowOff>176420</xdr:rowOff>
    </xdr:from>
    <xdr:to>
      <xdr:col>6</xdr:col>
      <xdr:colOff>561975</xdr:colOff>
      <xdr:row>28</xdr:row>
      <xdr:rowOff>176420</xdr:rowOff>
    </xdr:to>
    <xdr:sp macro="" textlink="">
      <xdr:nvSpPr>
        <xdr:cNvPr id="1045" name="WordArt 21">
          <a:extLst>
            <a:ext uri="{FF2B5EF4-FFF2-40B4-BE49-F238E27FC236}">
              <a16:creationId xmlns:a16="http://schemas.microsoft.com/office/drawing/2014/main" xmlns="" id="{00000000-0008-0000-0100-000015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24300" y="7143750"/>
          <a:ext cx="4476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тыс. сум</a:t>
          </a:r>
        </a:p>
      </xdr:txBody>
    </xdr:sp>
    <xdr:clientData/>
  </xdr:twoCellAnchor>
  <xdr:twoCellAnchor>
    <xdr:from>
      <xdr:col>2</xdr:col>
      <xdr:colOff>0</xdr:colOff>
      <xdr:row>28</xdr:row>
      <xdr:rowOff>176420</xdr:rowOff>
    </xdr:from>
    <xdr:to>
      <xdr:col>7</xdr:col>
      <xdr:colOff>561975</xdr:colOff>
      <xdr:row>28</xdr:row>
      <xdr:rowOff>176420</xdr:rowOff>
    </xdr:to>
    <xdr:sp macro="" textlink="">
      <xdr:nvSpPr>
        <xdr:cNvPr id="1046" name="WordArt 22">
          <a:extLst>
            <a:ext uri="{FF2B5EF4-FFF2-40B4-BE49-F238E27FC236}">
              <a16:creationId xmlns:a16="http://schemas.microsoft.com/office/drawing/2014/main" xmlns="" id="{00000000-0008-0000-0100-000016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7143750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3</xdr:col>
      <xdr:colOff>190500</xdr:colOff>
      <xdr:row>28</xdr:row>
      <xdr:rowOff>176834</xdr:rowOff>
    </xdr:from>
    <xdr:to>
      <xdr:col>4</xdr:col>
      <xdr:colOff>485775</xdr:colOff>
      <xdr:row>28</xdr:row>
      <xdr:rowOff>176834</xdr:rowOff>
    </xdr:to>
    <xdr:sp macro="" textlink="">
      <xdr:nvSpPr>
        <xdr:cNvPr id="1047" name="WordArt 23">
          <a:extLst>
            <a:ext uri="{FF2B5EF4-FFF2-40B4-BE49-F238E27FC236}">
              <a16:creationId xmlns:a16="http://schemas.microsoft.com/office/drawing/2014/main" xmlns="" id="{00000000-0008-0000-0100-000017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81200" y="7658100"/>
          <a:ext cx="9048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Всего по расчету</a:t>
          </a:r>
        </a:p>
      </xdr:txBody>
    </xdr:sp>
    <xdr:clientData/>
  </xdr:twoCellAnchor>
  <xdr:twoCellAnchor>
    <xdr:from>
      <xdr:col>6</xdr:col>
      <xdr:colOff>114300</xdr:colOff>
      <xdr:row>28</xdr:row>
      <xdr:rowOff>176834</xdr:rowOff>
    </xdr:from>
    <xdr:to>
      <xdr:col>6</xdr:col>
      <xdr:colOff>561975</xdr:colOff>
      <xdr:row>28</xdr:row>
      <xdr:rowOff>176834</xdr:rowOff>
    </xdr:to>
    <xdr:sp macro="" textlink="">
      <xdr:nvSpPr>
        <xdr:cNvPr id="1048" name="WordArt 24">
          <a:extLst>
            <a:ext uri="{FF2B5EF4-FFF2-40B4-BE49-F238E27FC236}">
              <a16:creationId xmlns:a16="http://schemas.microsoft.com/office/drawing/2014/main" xmlns="" id="{00000000-0008-0000-0100-000018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24300" y="7658100"/>
          <a:ext cx="4476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тыс. сум</a:t>
          </a:r>
        </a:p>
      </xdr:txBody>
    </xdr:sp>
    <xdr:clientData/>
  </xdr:twoCellAnchor>
  <xdr:twoCellAnchor>
    <xdr:from>
      <xdr:col>2</xdr:col>
      <xdr:colOff>0</xdr:colOff>
      <xdr:row>28</xdr:row>
      <xdr:rowOff>180561</xdr:rowOff>
    </xdr:from>
    <xdr:to>
      <xdr:col>7</xdr:col>
      <xdr:colOff>561975</xdr:colOff>
      <xdr:row>28</xdr:row>
      <xdr:rowOff>180561</xdr:rowOff>
    </xdr:to>
    <xdr:sp macro="" textlink="">
      <xdr:nvSpPr>
        <xdr:cNvPr id="1049" name="WordArt 25">
          <a:extLst>
            <a:ext uri="{FF2B5EF4-FFF2-40B4-BE49-F238E27FC236}">
              <a16:creationId xmlns:a16="http://schemas.microsoft.com/office/drawing/2014/main" xmlns="" id="{00000000-0008-0000-0100-000019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7820025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3</xdr:col>
      <xdr:colOff>190500</xdr:colOff>
      <xdr:row>28</xdr:row>
      <xdr:rowOff>180975</xdr:rowOff>
    </xdr:from>
    <xdr:to>
      <xdr:col>4</xdr:col>
      <xdr:colOff>485775</xdr:colOff>
      <xdr:row>28</xdr:row>
      <xdr:rowOff>180975</xdr:rowOff>
    </xdr:to>
    <xdr:sp macro="" textlink="">
      <xdr:nvSpPr>
        <xdr:cNvPr id="2" name="WordArt 4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81200" y="6781800"/>
          <a:ext cx="9048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Всего по расчету</a:t>
          </a:r>
        </a:p>
      </xdr:txBody>
    </xdr:sp>
    <xdr:clientData/>
  </xdr:twoCellAnchor>
  <xdr:twoCellAnchor>
    <xdr:from>
      <xdr:col>6</xdr:col>
      <xdr:colOff>114300</xdr:colOff>
      <xdr:row>28</xdr:row>
      <xdr:rowOff>180975</xdr:rowOff>
    </xdr:from>
    <xdr:to>
      <xdr:col>6</xdr:col>
      <xdr:colOff>561975</xdr:colOff>
      <xdr:row>28</xdr:row>
      <xdr:rowOff>180975</xdr:rowOff>
    </xdr:to>
    <xdr:sp macro="" textlink="">
      <xdr:nvSpPr>
        <xdr:cNvPr id="3" name="WordArt 5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24300" y="6781800"/>
          <a:ext cx="4476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тыс. сум</a:t>
          </a:r>
        </a:p>
      </xdr:txBody>
    </xdr:sp>
    <xdr:clientData/>
  </xdr:twoCellAnchor>
  <xdr:twoCellAnchor>
    <xdr:from>
      <xdr:col>2</xdr:col>
      <xdr:colOff>0</xdr:colOff>
      <xdr:row>29</xdr:row>
      <xdr:rowOff>0</xdr:rowOff>
    </xdr:from>
    <xdr:to>
      <xdr:col>7</xdr:col>
      <xdr:colOff>561975</xdr:colOff>
      <xdr:row>29</xdr:row>
      <xdr:rowOff>0</xdr:rowOff>
    </xdr:to>
    <xdr:sp macro="" textlink="">
      <xdr:nvSpPr>
        <xdr:cNvPr id="4" name="WordArt 10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6962775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3</xdr:col>
      <xdr:colOff>190500</xdr:colOff>
      <xdr:row>28</xdr:row>
      <xdr:rowOff>180975</xdr:rowOff>
    </xdr:from>
    <xdr:to>
      <xdr:col>4</xdr:col>
      <xdr:colOff>485775</xdr:colOff>
      <xdr:row>28</xdr:row>
      <xdr:rowOff>180975</xdr:rowOff>
    </xdr:to>
    <xdr:sp macro="" textlink="">
      <xdr:nvSpPr>
        <xdr:cNvPr id="5" name="WordArt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81200" y="6781800"/>
          <a:ext cx="9048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Всего по расчету</a:t>
          </a:r>
        </a:p>
      </xdr:txBody>
    </xdr:sp>
    <xdr:clientData/>
  </xdr:twoCellAnchor>
  <xdr:twoCellAnchor>
    <xdr:from>
      <xdr:col>6</xdr:col>
      <xdr:colOff>114300</xdr:colOff>
      <xdr:row>28</xdr:row>
      <xdr:rowOff>180975</xdr:rowOff>
    </xdr:from>
    <xdr:to>
      <xdr:col>6</xdr:col>
      <xdr:colOff>561975</xdr:colOff>
      <xdr:row>28</xdr:row>
      <xdr:rowOff>180975</xdr:rowOff>
    </xdr:to>
    <xdr:sp macro="" textlink="">
      <xdr:nvSpPr>
        <xdr:cNvPr id="6" name="WordArt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24300" y="6781800"/>
          <a:ext cx="4476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тыс. сум</a:t>
          </a:r>
        </a:p>
      </xdr:txBody>
    </xdr:sp>
    <xdr:clientData/>
  </xdr:twoCellAnchor>
  <xdr:twoCellAnchor>
    <xdr:from>
      <xdr:col>2</xdr:col>
      <xdr:colOff>0</xdr:colOff>
      <xdr:row>29</xdr:row>
      <xdr:rowOff>0</xdr:rowOff>
    </xdr:from>
    <xdr:to>
      <xdr:col>7</xdr:col>
      <xdr:colOff>561975</xdr:colOff>
      <xdr:row>29</xdr:row>
      <xdr:rowOff>0</xdr:rowOff>
    </xdr:to>
    <xdr:sp macro="" textlink="">
      <xdr:nvSpPr>
        <xdr:cNvPr id="7" name="WordArt 10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6962775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2</xdr:col>
      <xdr:colOff>0</xdr:colOff>
      <xdr:row>31</xdr:row>
      <xdr:rowOff>5384</xdr:rowOff>
    </xdr:from>
    <xdr:to>
      <xdr:col>7</xdr:col>
      <xdr:colOff>561975</xdr:colOff>
      <xdr:row>31</xdr:row>
      <xdr:rowOff>5384</xdr:rowOff>
    </xdr:to>
    <xdr:sp macro="" textlink="">
      <xdr:nvSpPr>
        <xdr:cNvPr id="38" name="WordArt 10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8511209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  <xdr:twoCellAnchor>
    <xdr:from>
      <xdr:col>2</xdr:col>
      <xdr:colOff>0</xdr:colOff>
      <xdr:row>30</xdr:row>
      <xdr:rowOff>1465</xdr:rowOff>
    </xdr:from>
    <xdr:to>
      <xdr:col>7</xdr:col>
      <xdr:colOff>561975</xdr:colOff>
      <xdr:row>30</xdr:row>
      <xdr:rowOff>1465</xdr:rowOff>
    </xdr:to>
    <xdr:sp macro="" textlink="">
      <xdr:nvSpPr>
        <xdr:cNvPr id="33" name="WordArt 25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81100" y="7307140"/>
          <a:ext cx="4105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8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/Двенадцать миллионов шестьсот пятьдесят тысяч девятьсот девяносто/ сум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8</xdr:col>
      <xdr:colOff>1114425</xdr:colOff>
      <xdr:row>0</xdr:row>
      <xdr:rowOff>0</xdr:rowOff>
    </xdr:to>
    <xdr:sp macro="" textlink="">
      <xdr:nvSpPr>
        <xdr:cNvPr id="2054" name="WordArt 6">
          <a:extLst>
            <a:ext uri="{FF2B5EF4-FFF2-40B4-BE49-F238E27FC236}">
              <a16:creationId xmlns:a16="http://schemas.microsoft.com/office/drawing/2014/main" xmlns="" id="{00000000-0008-0000-0200-0000060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050" y="0"/>
          <a:ext cx="5972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2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УБОРНАЯ НА 8 ОЧКОВ 16 КВАРТИРНОГО ЖИЛОГО ДОМА </a:t>
          </a:r>
        </a:p>
        <a:p>
          <a:pPr algn="ctr" rtl="0"/>
          <a:r>
            <a:rPr lang="ru-RU" sz="12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В ШУМАНАЙСКОМ РАЙОНЕ РК</a:t>
          </a:r>
        </a:p>
      </xdr:txBody>
    </xdr:sp>
    <xdr:clientData/>
  </xdr:twoCellAnchor>
  <xdr:twoCellAnchor>
    <xdr:from>
      <xdr:col>0</xdr:col>
      <xdr:colOff>523875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2055" name="WordArt 7">
          <a:extLst>
            <a:ext uri="{FF2B5EF4-FFF2-40B4-BE49-F238E27FC236}">
              <a16:creationId xmlns:a16="http://schemas.microsoft.com/office/drawing/2014/main" xmlns="" id="{00000000-0008-0000-0200-0000070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23875" y="0"/>
          <a:ext cx="48672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Расчетная стартовая стоимость строительства в рекомендуемых текущих ценах по объекту:</a:t>
          </a:r>
        </a:p>
      </xdr:txBody>
    </xdr:sp>
    <xdr:clientData/>
  </xdr:twoCellAnchor>
  <xdr:twoCellAnchor>
    <xdr:from>
      <xdr:col>2</xdr:col>
      <xdr:colOff>276225</xdr:colOff>
      <xdr:row>36</xdr:row>
      <xdr:rowOff>0</xdr:rowOff>
    </xdr:from>
    <xdr:to>
      <xdr:col>7</xdr:col>
      <xdr:colOff>171450</xdr:colOff>
      <xdr:row>36</xdr:row>
      <xdr:rowOff>0</xdr:rowOff>
    </xdr:to>
    <xdr:sp macro="" textlink="">
      <xdr:nvSpPr>
        <xdr:cNvPr id="2057" name="WordArt 9">
          <a:extLst>
            <a:ext uri="{FF2B5EF4-FFF2-40B4-BE49-F238E27FC236}">
              <a16:creationId xmlns:a16="http://schemas.microsoft.com/office/drawing/2014/main" xmlns="" id="{00000000-0008-0000-0200-0000090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495425" y="8591550"/>
          <a:ext cx="294322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200" kern="10" spc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Составил:                                                              Айткулов Р.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315_ALL_01_&#1057;&#1058;&#1054;&#1051;&#1054;&#1042;&#1054;&#104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6316_ALL_02_&#1043;&#1051;&#1040;&#1042;&#1053;&#1067;&#1049;%20&#1047;&#1044;&#1040;&#1053;&#1048;&#107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6432_ALL_03_&#1057;&#1051;&#1040;&#1041;&#1054;&#1058;&#1054;&#1063;&#1053;&#1067;&#1049;%20&#1057;&#1045;&#1058;&#106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6500_ALL_04_&#1053;&#1040;&#1042;&#1045;&#105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6501_ALL_05_&#1041;&#1051;&#1040;&#1043;&#1054;&#1059;&#1057;&#1058;&#1056;&#1054;&#1049;&#1057;&#1058;&#1042;&#105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F5"/>
      <sheetName val="VED"/>
      <sheetName val="LRV"/>
      <sheetName val="TNDR"/>
    </sheetNames>
    <sheetDataSet>
      <sheetData sheetId="0">
        <row r="13">
          <cell r="G13">
            <v>50293.63</v>
          </cell>
        </row>
        <row r="14">
          <cell r="G14">
            <v>6352013.5599999996</v>
          </cell>
        </row>
        <row r="23">
          <cell r="F23">
            <v>224.80382700000001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F5"/>
      <sheetName val="VED"/>
      <sheetName val="LRV"/>
      <sheetName val="TNDR"/>
    </sheetNames>
    <sheetDataSet>
      <sheetData sheetId="0">
        <row r="13">
          <cell r="G13">
            <v>951044.95</v>
          </cell>
        </row>
        <row r="14">
          <cell r="G14">
            <v>136417207.84999999</v>
          </cell>
        </row>
        <row r="16">
          <cell r="G16">
            <v>9513000</v>
          </cell>
        </row>
        <row r="23">
          <cell r="F23">
            <v>1160.1035979999999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F5"/>
      <sheetName val="VED"/>
      <sheetName val="LRV"/>
      <sheetName val="TNDR"/>
    </sheetNames>
    <sheetDataSet>
      <sheetData sheetId="0">
        <row r="13">
          <cell r="G13">
            <v>20361.21</v>
          </cell>
        </row>
        <row r="14">
          <cell r="G14">
            <v>2870881.43</v>
          </cell>
        </row>
        <row r="16">
          <cell r="G16">
            <v>1612000</v>
          </cell>
        </row>
        <row r="19">
          <cell r="H19">
            <v>489200</v>
          </cell>
        </row>
        <row r="23">
          <cell r="F23">
            <v>74.980999999999995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F5"/>
      <sheetName val="VED"/>
      <sheetName val="LRV"/>
      <sheetName val="TNDR"/>
    </sheetNames>
    <sheetDataSet>
      <sheetData sheetId="0">
        <row r="13">
          <cell r="G13">
            <v>6699499.8499999996</v>
          </cell>
        </row>
        <row r="14">
          <cell r="G14">
            <v>56545609.939999998</v>
          </cell>
        </row>
        <row r="23">
          <cell r="F23">
            <v>435.60129999999998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F5"/>
      <sheetName val="VED"/>
      <sheetName val="LRV"/>
      <sheetName val="TNDR"/>
    </sheetNames>
    <sheetDataSet>
      <sheetData sheetId="0">
        <row r="13">
          <cell r="G13">
            <v>1182213.3</v>
          </cell>
        </row>
        <row r="14">
          <cell r="G14">
            <v>12075754.800000001</v>
          </cell>
        </row>
        <row r="23">
          <cell r="F23">
            <v>42.3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view="pageBreakPreview" topLeftCell="A10" zoomScale="85" zoomScaleNormal="85" zoomScaleSheetLayoutView="70" workbookViewId="0">
      <selection activeCell="B28" sqref="B28:J28"/>
    </sheetView>
  </sheetViews>
  <sheetFormatPr defaultRowHeight="12.75" x14ac:dyDescent="0.2"/>
  <cols>
    <col min="1" max="26" width="8.7109375" customWidth="1"/>
  </cols>
  <sheetData>
    <row r="1" spans="1:22" x14ac:dyDescent="0.2">
      <c r="A1" s="13"/>
      <c r="B1" s="14"/>
      <c r="C1" s="14"/>
      <c r="D1" s="14"/>
      <c r="E1" s="14"/>
      <c r="F1" s="14"/>
      <c r="G1" s="14"/>
      <c r="H1" s="14"/>
      <c r="I1" s="14"/>
      <c r="J1" s="14"/>
      <c r="K1" s="15"/>
      <c r="L1" s="13"/>
      <c r="M1" s="14"/>
      <c r="N1" s="14"/>
      <c r="O1" s="14"/>
      <c r="P1" s="14"/>
      <c r="Q1" s="14"/>
      <c r="R1" s="14"/>
      <c r="S1" s="14"/>
      <c r="T1" s="14"/>
      <c r="U1" s="14"/>
      <c r="V1" s="15"/>
    </row>
    <row r="2" spans="1:22" x14ac:dyDescent="0.2">
      <c r="A2" s="17"/>
      <c r="B2" s="16"/>
      <c r="C2" s="16"/>
      <c r="D2" s="7"/>
      <c r="E2" s="16"/>
      <c r="F2" s="16"/>
      <c r="G2" s="16"/>
      <c r="H2" s="16"/>
      <c r="I2" s="16"/>
      <c r="J2" s="16"/>
      <c r="K2" s="18"/>
      <c r="L2" s="17"/>
      <c r="M2" s="16"/>
      <c r="N2" s="16"/>
      <c r="O2" s="7"/>
      <c r="P2" s="16"/>
      <c r="Q2" s="16"/>
      <c r="R2" s="16"/>
      <c r="S2" s="16"/>
      <c r="T2" s="16"/>
      <c r="U2" s="16"/>
      <c r="V2" s="18"/>
    </row>
    <row r="3" spans="1:22" ht="15.75" x14ac:dyDescent="0.25">
      <c r="A3" s="19"/>
      <c r="B3" s="153"/>
      <c r="C3" s="153"/>
      <c r="D3" s="153"/>
      <c r="E3" s="16"/>
      <c r="F3" s="7"/>
      <c r="G3" s="7"/>
      <c r="H3" s="153"/>
      <c r="I3" s="153"/>
      <c r="J3" s="153"/>
      <c r="K3" s="20"/>
      <c r="L3" s="19"/>
      <c r="M3" s="153"/>
      <c r="N3" s="153"/>
      <c r="O3" s="153"/>
      <c r="P3" s="16"/>
      <c r="Q3" s="7"/>
      <c r="R3" s="7"/>
      <c r="S3" s="153"/>
      <c r="T3" s="153"/>
      <c r="U3" s="153"/>
      <c r="V3" s="20"/>
    </row>
    <row r="4" spans="1:22" ht="24" customHeight="1" x14ac:dyDescent="0.3">
      <c r="A4" s="19"/>
      <c r="B4" s="154" t="s">
        <v>89</v>
      </c>
      <c r="C4" s="154"/>
      <c r="D4" s="154"/>
      <c r="E4" s="154"/>
      <c r="F4" s="154"/>
      <c r="G4" s="154"/>
      <c r="H4" s="154"/>
      <c r="I4" s="154"/>
      <c r="J4" s="154"/>
      <c r="K4" s="20"/>
      <c r="L4" s="19"/>
      <c r="M4" s="154" t="s">
        <v>89</v>
      </c>
      <c r="N4" s="155"/>
      <c r="O4" s="155"/>
      <c r="P4" s="155"/>
      <c r="Q4" s="155"/>
      <c r="R4" s="155"/>
      <c r="S4" s="155"/>
      <c r="T4" s="155"/>
      <c r="U4" s="155"/>
      <c r="V4" s="20"/>
    </row>
    <row r="5" spans="1:22" x14ac:dyDescent="0.2">
      <c r="A5" s="17"/>
      <c r="B5" s="16"/>
      <c r="C5" s="16"/>
      <c r="D5" s="16"/>
      <c r="E5" s="16"/>
      <c r="F5" s="16"/>
      <c r="G5" s="16"/>
      <c r="H5" s="16"/>
      <c r="I5" s="16"/>
      <c r="J5" s="16"/>
      <c r="K5" s="18"/>
      <c r="L5" s="17"/>
      <c r="M5" s="16"/>
      <c r="N5" s="16"/>
      <c r="O5" s="16"/>
      <c r="P5" s="16"/>
      <c r="Q5" s="16"/>
      <c r="R5" s="16"/>
      <c r="S5" s="16"/>
      <c r="T5" s="16"/>
      <c r="U5" s="16"/>
      <c r="V5" s="18"/>
    </row>
    <row r="6" spans="1:22" x14ac:dyDescent="0.2">
      <c r="A6" s="17"/>
      <c r="B6" s="16"/>
      <c r="C6" s="16"/>
      <c r="D6" s="16"/>
      <c r="E6" s="16"/>
      <c r="F6" s="16"/>
      <c r="G6" s="16"/>
      <c r="H6" s="7"/>
      <c r="I6" s="7"/>
      <c r="J6" s="7"/>
      <c r="K6" s="18"/>
      <c r="L6" s="17"/>
      <c r="M6" s="16"/>
      <c r="N6" s="16"/>
      <c r="O6" s="16"/>
      <c r="P6" s="16"/>
      <c r="Q6" s="16"/>
      <c r="R6" s="16"/>
      <c r="S6" s="7"/>
      <c r="T6" s="7"/>
      <c r="U6" s="7"/>
      <c r="V6" s="18"/>
    </row>
    <row r="7" spans="1:22" ht="19.5" customHeight="1" x14ac:dyDescent="0.2">
      <c r="A7" s="17"/>
      <c r="B7" s="16"/>
      <c r="C7" s="16"/>
      <c r="D7" s="16"/>
      <c r="E7" s="16"/>
      <c r="F7" s="16"/>
      <c r="G7" s="16"/>
      <c r="H7" s="16"/>
      <c r="I7" s="16"/>
      <c r="J7" s="16"/>
      <c r="K7" s="18"/>
      <c r="L7" s="17"/>
      <c r="M7" s="160"/>
      <c r="N7" s="161"/>
      <c r="O7" s="161"/>
      <c r="P7" s="161"/>
      <c r="Q7" s="161"/>
      <c r="R7" s="161"/>
      <c r="S7" s="161"/>
      <c r="T7" s="161"/>
      <c r="U7" s="161"/>
      <c r="V7" s="18"/>
    </row>
    <row r="8" spans="1:22" ht="19.5" customHeight="1" x14ac:dyDescent="0.2">
      <c r="A8" s="17"/>
      <c r="B8" s="16"/>
      <c r="C8" s="16"/>
      <c r="D8" s="16"/>
      <c r="E8" s="16"/>
      <c r="F8" s="16"/>
      <c r="G8" s="16"/>
      <c r="H8" s="16"/>
      <c r="I8" s="16"/>
      <c r="J8" s="16"/>
      <c r="K8" s="18"/>
      <c r="L8" s="17"/>
      <c r="M8" s="161"/>
      <c r="N8" s="161"/>
      <c r="O8" s="161"/>
      <c r="P8" s="161"/>
      <c r="Q8" s="161"/>
      <c r="R8" s="161"/>
      <c r="S8" s="161"/>
      <c r="T8" s="161"/>
      <c r="U8" s="161"/>
      <c r="V8" s="18"/>
    </row>
    <row r="9" spans="1:22" x14ac:dyDescent="0.2">
      <c r="A9" s="17"/>
      <c r="B9" s="16"/>
      <c r="C9" s="16"/>
      <c r="D9" s="16"/>
      <c r="E9" s="16"/>
      <c r="F9" s="16"/>
      <c r="G9" s="16"/>
      <c r="H9" s="16"/>
      <c r="I9" s="16"/>
      <c r="J9" s="16"/>
      <c r="K9" s="18"/>
      <c r="L9" s="17"/>
      <c r="M9" s="16"/>
      <c r="N9" s="16"/>
      <c r="O9" s="16"/>
      <c r="P9" s="16"/>
      <c r="Q9" s="16"/>
      <c r="R9" s="16"/>
      <c r="S9" s="16"/>
      <c r="T9" s="16"/>
      <c r="U9" s="16"/>
      <c r="V9" s="18"/>
    </row>
    <row r="10" spans="1:22" ht="20.25" x14ac:dyDescent="0.35">
      <c r="A10" s="17"/>
      <c r="B10" s="16"/>
      <c r="C10" s="16"/>
      <c r="D10" s="16"/>
      <c r="F10" s="16"/>
      <c r="G10" s="16"/>
      <c r="H10" s="16"/>
      <c r="I10" s="16"/>
      <c r="J10" s="16"/>
      <c r="K10" s="18"/>
      <c r="L10" s="17"/>
      <c r="M10" s="159"/>
      <c r="N10" s="155"/>
      <c r="O10" s="155"/>
      <c r="P10" s="155"/>
      <c r="Q10" s="155"/>
      <c r="R10" s="155"/>
      <c r="S10" s="155"/>
      <c r="T10" s="155"/>
      <c r="U10" s="155"/>
      <c r="V10" s="18"/>
    </row>
    <row r="11" spans="1:22" x14ac:dyDescent="0.2">
      <c r="A11" s="17"/>
      <c r="B11" s="16"/>
      <c r="C11" s="16"/>
      <c r="D11" s="16"/>
      <c r="E11" s="16"/>
      <c r="F11" s="16"/>
      <c r="G11" s="16"/>
      <c r="H11" s="16"/>
      <c r="I11" s="16"/>
      <c r="J11" s="16"/>
      <c r="K11" s="18"/>
      <c r="L11" s="17"/>
      <c r="M11" s="16"/>
      <c r="N11" s="16"/>
      <c r="O11" s="16"/>
      <c r="P11" s="16"/>
      <c r="Q11" s="16"/>
      <c r="R11" s="16"/>
      <c r="S11" s="16"/>
      <c r="T11" s="16"/>
      <c r="U11" s="16"/>
      <c r="V11" s="18"/>
    </row>
    <row r="12" spans="1:22" x14ac:dyDescent="0.2">
      <c r="A12" s="17"/>
      <c r="B12" s="16"/>
      <c r="C12" s="16"/>
      <c r="D12" s="16"/>
      <c r="E12" s="16"/>
      <c r="F12" s="16"/>
      <c r="G12" s="16"/>
      <c r="H12" s="16"/>
      <c r="I12" s="16"/>
      <c r="J12" s="16"/>
      <c r="K12" s="18"/>
      <c r="L12" s="17"/>
      <c r="M12" s="16"/>
      <c r="N12" s="16"/>
      <c r="O12" s="16"/>
      <c r="P12" s="16"/>
      <c r="Q12" s="16"/>
      <c r="R12" s="16"/>
      <c r="S12" s="16"/>
      <c r="T12" s="16"/>
      <c r="U12" s="16"/>
      <c r="V12" s="18"/>
    </row>
    <row r="13" spans="1:22" x14ac:dyDescent="0.2">
      <c r="A13" s="17"/>
      <c r="B13" s="16"/>
      <c r="C13" s="16"/>
      <c r="D13" s="16"/>
      <c r="E13" s="16"/>
      <c r="F13" s="16"/>
      <c r="G13" s="16"/>
      <c r="H13" s="16"/>
      <c r="I13" s="16"/>
      <c r="J13" s="16"/>
      <c r="K13" s="18"/>
      <c r="L13" s="17"/>
      <c r="M13" s="16"/>
      <c r="N13" s="16"/>
      <c r="O13" s="16"/>
      <c r="P13" s="16"/>
      <c r="Q13" s="16"/>
      <c r="R13" s="16"/>
      <c r="S13" s="16"/>
      <c r="T13" s="16"/>
      <c r="U13" s="16"/>
      <c r="V13" s="18"/>
    </row>
    <row r="14" spans="1:22" x14ac:dyDescent="0.2">
      <c r="A14" s="17"/>
      <c r="B14" s="16"/>
      <c r="C14" s="16"/>
      <c r="D14" s="16"/>
      <c r="E14" s="16"/>
      <c r="F14" s="16"/>
      <c r="G14" s="16"/>
      <c r="H14" s="16"/>
      <c r="I14" s="16"/>
      <c r="J14" s="16"/>
      <c r="K14" s="18"/>
      <c r="L14" s="17"/>
      <c r="M14" s="16"/>
      <c r="N14" s="16"/>
      <c r="O14" s="16"/>
      <c r="P14" s="16"/>
      <c r="Q14" s="16"/>
      <c r="R14" s="16"/>
      <c r="S14" s="16"/>
      <c r="T14" s="16"/>
      <c r="U14" s="16"/>
      <c r="V14" s="18"/>
    </row>
    <row r="15" spans="1:22" x14ac:dyDescent="0.2">
      <c r="A15" s="17"/>
      <c r="B15" s="16"/>
      <c r="C15" s="16"/>
      <c r="D15" s="16"/>
      <c r="E15" s="16"/>
      <c r="F15" s="16"/>
      <c r="G15" s="16"/>
      <c r="H15" s="16"/>
      <c r="I15" s="16"/>
      <c r="J15" s="16"/>
      <c r="K15" s="18"/>
      <c r="L15" s="17"/>
      <c r="M15" s="16"/>
      <c r="N15" s="16"/>
      <c r="O15" s="16"/>
      <c r="P15" s="16"/>
      <c r="Q15" s="16"/>
      <c r="R15" s="16"/>
      <c r="S15" s="16"/>
      <c r="T15" s="16"/>
      <c r="U15" s="16"/>
      <c r="V15" s="18"/>
    </row>
    <row r="16" spans="1:22" x14ac:dyDescent="0.2">
      <c r="A16" s="17"/>
      <c r="B16" s="16"/>
      <c r="C16" s="16"/>
      <c r="D16" s="16"/>
      <c r="E16" s="16"/>
      <c r="F16" s="16"/>
      <c r="G16" s="16"/>
      <c r="H16" s="16"/>
      <c r="I16" s="16"/>
      <c r="J16" s="16"/>
      <c r="K16" s="18"/>
      <c r="L16" s="17"/>
      <c r="M16" s="16"/>
      <c r="N16" s="16"/>
      <c r="O16" s="16"/>
      <c r="P16" s="16"/>
      <c r="Q16" s="16"/>
      <c r="R16" s="16"/>
      <c r="S16" s="16"/>
      <c r="T16" s="16"/>
      <c r="U16" s="16"/>
      <c r="V16" s="18"/>
    </row>
    <row r="17" spans="1:22" x14ac:dyDescent="0.2">
      <c r="A17" s="17"/>
      <c r="B17" s="16"/>
      <c r="C17" s="16"/>
      <c r="D17" s="16"/>
      <c r="E17" s="16"/>
      <c r="F17" s="16"/>
      <c r="G17" s="16"/>
      <c r="H17" s="16"/>
      <c r="I17" s="16"/>
      <c r="J17" s="16"/>
      <c r="K17" s="18"/>
      <c r="L17" s="17"/>
      <c r="M17" s="16"/>
      <c r="N17" s="16"/>
      <c r="O17" s="16"/>
      <c r="P17" s="16"/>
      <c r="Q17" s="16"/>
      <c r="R17" s="16"/>
      <c r="S17" s="16"/>
      <c r="T17" s="16"/>
      <c r="U17" s="16"/>
      <c r="V17" s="18"/>
    </row>
    <row r="18" spans="1:22" x14ac:dyDescent="0.2">
      <c r="A18" s="17"/>
      <c r="B18" s="16"/>
      <c r="C18" s="16"/>
      <c r="D18" s="16"/>
      <c r="E18" s="16"/>
      <c r="F18" s="16"/>
      <c r="G18" s="16"/>
      <c r="H18" s="16"/>
      <c r="I18" s="16"/>
      <c r="J18" s="16"/>
      <c r="K18" s="18"/>
      <c r="L18" s="17"/>
      <c r="M18" s="16"/>
      <c r="N18" s="16"/>
      <c r="O18" s="16"/>
      <c r="P18" s="16"/>
      <c r="Q18" s="16"/>
      <c r="R18" s="16"/>
      <c r="S18" s="16"/>
      <c r="T18" s="16"/>
      <c r="U18" s="16"/>
      <c r="V18" s="18"/>
    </row>
    <row r="19" spans="1:22" x14ac:dyDescent="0.2">
      <c r="A19" s="17"/>
      <c r="B19" s="16"/>
      <c r="C19" s="16"/>
      <c r="D19" s="16"/>
      <c r="E19" s="16"/>
      <c r="F19" s="16"/>
      <c r="G19" s="16"/>
      <c r="H19" s="16"/>
      <c r="I19" s="16"/>
      <c r="J19" s="16"/>
      <c r="K19" s="18"/>
      <c r="L19" s="17"/>
      <c r="M19" s="16"/>
      <c r="N19" s="16"/>
      <c r="O19" s="16"/>
      <c r="P19" s="16"/>
      <c r="Q19" s="16"/>
      <c r="R19" s="16"/>
      <c r="S19" s="16"/>
      <c r="T19" s="16"/>
      <c r="U19" s="16"/>
      <c r="V19" s="18"/>
    </row>
    <row r="20" spans="1:22" x14ac:dyDescent="0.2">
      <c r="A20" s="17"/>
      <c r="B20" s="16"/>
      <c r="C20" s="16"/>
      <c r="D20" s="16"/>
      <c r="E20" s="16"/>
      <c r="F20" s="16"/>
      <c r="G20" s="16"/>
      <c r="H20" s="16"/>
      <c r="I20" s="16"/>
      <c r="J20" s="16"/>
      <c r="K20" s="18"/>
      <c r="L20" s="17"/>
      <c r="M20" s="16"/>
      <c r="N20" s="16"/>
      <c r="O20" s="16"/>
      <c r="P20" s="16"/>
      <c r="Q20" s="16"/>
      <c r="R20" s="16"/>
      <c r="S20" s="16"/>
      <c r="T20" s="16"/>
      <c r="U20" s="16"/>
      <c r="V20" s="18"/>
    </row>
    <row r="21" spans="1:22" ht="30" x14ac:dyDescent="0.4">
      <c r="A21" s="156" t="s">
        <v>82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8"/>
      <c r="L21" s="156" t="str">
        <f>A21</f>
        <v xml:space="preserve">РАСЧЕТ </v>
      </c>
      <c r="M21" s="157"/>
      <c r="N21" s="157"/>
      <c r="O21" s="157"/>
      <c r="P21" s="157"/>
      <c r="Q21" s="157"/>
      <c r="R21" s="157"/>
      <c r="S21" s="157"/>
      <c r="T21" s="157"/>
      <c r="U21" s="157"/>
      <c r="V21" s="158"/>
    </row>
    <row r="22" spans="1:22" x14ac:dyDescent="0.2">
      <c r="A22" s="19"/>
      <c r="B22" s="7"/>
      <c r="C22" s="7"/>
      <c r="D22" s="7"/>
      <c r="E22" s="7"/>
      <c r="F22" s="7"/>
      <c r="G22" s="7"/>
      <c r="H22" s="7"/>
      <c r="I22" s="7"/>
      <c r="J22" s="7"/>
      <c r="K22" s="20"/>
      <c r="L22" s="19"/>
      <c r="M22" s="7"/>
      <c r="N22" s="7"/>
      <c r="O22" s="7"/>
      <c r="P22" s="7"/>
      <c r="Q22" s="7"/>
      <c r="R22" s="7"/>
      <c r="S22" s="7"/>
      <c r="T22" s="7"/>
      <c r="U22" s="7"/>
      <c r="V22" s="20"/>
    </row>
    <row r="23" spans="1:22" ht="15" customHeight="1" x14ac:dyDescent="0.2">
      <c r="A23" s="150" t="s">
        <v>86</v>
      </c>
      <c r="B23" s="151"/>
      <c r="C23" s="151"/>
      <c r="D23" s="151"/>
      <c r="E23" s="151"/>
      <c r="F23" s="151"/>
      <c r="G23" s="151"/>
      <c r="H23" s="151"/>
      <c r="I23" s="151"/>
      <c r="J23" s="151"/>
      <c r="K23" s="152"/>
      <c r="L23" s="150" t="s">
        <v>87</v>
      </c>
      <c r="M23" s="151"/>
      <c r="N23" s="151"/>
      <c r="O23" s="151"/>
      <c r="P23" s="151"/>
      <c r="Q23" s="151"/>
      <c r="R23" s="151"/>
      <c r="S23" s="151"/>
      <c r="T23" s="151"/>
      <c r="U23" s="151"/>
      <c r="V23" s="152"/>
    </row>
    <row r="24" spans="1:22" ht="15" customHeight="1" x14ac:dyDescent="0.2">
      <c r="A24" s="150"/>
      <c r="B24" s="151"/>
      <c r="C24" s="151"/>
      <c r="D24" s="151"/>
      <c r="E24" s="151"/>
      <c r="F24" s="151"/>
      <c r="G24" s="151"/>
      <c r="H24" s="151"/>
      <c r="I24" s="151"/>
      <c r="J24" s="151"/>
      <c r="K24" s="152"/>
      <c r="L24" s="150"/>
      <c r="M24" s="151"/>
      <c r="N24" s="151"/>
      <c r="O24" s="151"/>
      <c r="P24" s="151"/>
      <c r="Q24" s="151"/>
      <c r="R24" s="151"/>
      <c r="S24" s="151"/>
      <c r="T24" s="151"/>
      <c r="U24" s="151"/>
      <c r="V24" s="152"/>
    </row>
    <row r="25" spans="1:22" ht="15" x14ac:dyDescent="0.25">
      <c r="A25" s="80"/>
      <c r="B25" s="81"/>
      <c r="C25" s="81"/>
      <c r="D25" s="81"/>
      <c r="E25" s="81"/>
      <c r="F25" s="81"/>
      <c r="G25" s="81"/>
      <c r="H25" s="81"/>
      <c r="I25" s="81"/>
      <c r="J25" s="81"/>
      <c r="K25" s="82"/>
      <c r="L25" s="80"/>
      <c r="M25" s="81"/>
      <c r="N25" s="81"/>
      <c r="O25" s="81"/>
      <c r="P25" s="81"/>
      <c r="Q25" s="81"/>
      <c r="R25" s="81"/>
      <c r="S25" s="81"/>
      <c r="T25" s="81"/>
      <c r="U25" s="81"/>
      <c r="V25" s="82"/>
    </row>
    <row r="26" spans="1:22" ht="15.75" x14ac:dyDescent="0.25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2"/>
      <c r="L26" s="10"/>
      <c r="M26" s="11"/>
      <c r="N26" s="11"/>
      <c r="O26" s="11"/>
      <c r="P26" s="11"/>
      <c r="Q26" s="11"/>
      <c r="R26" s="11"/>
      <c r="S26" s="11"/>
      <c r="T26" s="11"/>
      <c r="U26" s="11"/>
      <c r="V26" s="12"/>
    </row>
    <row r="27" spans="1:22" ht="57.75" customHeight="1" x14ac:dyDescent="0.2">
      <c r="A27" s="62"/>
      <c r="B27" s="149" t="s">
        <v>103</v>
      </c>
      <c r="C27" s="149"/>
      <c r="D27" s="149"/>
      <c r="E27" s="149"/>
      <c r="F27" s="149"/>
      <c r="G27" s="149"/>
      <c r="H27" s="149"/>
      <c r="I27" s="149"/>
      <c r="J27" s="149"/>
      <c r="K27" s="63"/>
      <c r="L27" s="62"/>
      <c r="M27" s="149" t="str">
        <f>B27</f>
        <v>Капитальный ремонт здания Турткульского центра банковских услуг АО Национальный банк ВЭД РУ</v>
      </c>
      <c r="N27" s="149"/>
      <c r="O27" s="149"/>
      <c r="P27" s="149"/>
      <c r="Q27" s="149"/>
      <c r="R27" s="149"/>
      <c r="S27" s="149"/>
      <c r="T27" s="149"/>
      <c r="U27" s="149"/>
      <c r="V27" s="63"/>
    </row>
    <row r="28" spans="1:22" ht="25.5" customHeight="1" x14ac:dyDescent="0.25">
      <c r="A28" s="48"/>
      <c r="B28" s="171"/>
      <c r="C28" s="172"/>
      <c r="D28" s="172"/>
      <c r="E28" s="172"/>
      <c r="F28" s="172"/>
      <c r="G28" s="172"/>
      <c r="H28" s="172"/>
      <c r="I28" s="172"/>
      <c r="J28" s="172"/>
      <c r="K28" s="49"/>
      <c r="L28" s="48"/>
      <c r="M28" s="171"/>
      <c r="N28" s="171"/>
      <c r="O28" s="171"/>
      <c r="P28" s="171"/>
      <c r="Q28" s="171"/>
      <c r="R28" s="171"/>
      <c r="S28" s="171"/>
      <c r="T28" s="171"/>
      <c r="U28" s="171"/>
      <c r="V28" s="49"/>
    </row>
    <row r="29" spans="1:22" x14ac:dyDescent="0.2">
      <c r="A29" s="17"/>
      <c r="B29" s="16"/>
      <c r="C29" s="16"/>
      <c r="D29" s="16"/>
      <c r="E29" s="16"/>
      <c r="F29" s="16"/>
      <c r="G29" s="16"/>
      <c r="H29" s="16"/>
      <c r="I29" s="16"/>
      <c r="J29" s="16"/>
      <c r="K29" s="18"/>
      <c r="L29" s="17"/>
      <c r="M29" s="16"/>
      <c r="N29" s="16"/>
      <c r="O29" s="16"/>
      <c r="P29" s="16"/>
      <c r="Q29" s="16"/>
      <c r="R29" s="16"/>
      <c r="S29" s="16"/>
      <c r="T29" s="16"/>
      <c r="U29" s="16"/>
      <c r="V29" s="18"/>
    </row>
    <row r="30" spans="1:22" x14ac:dyDescent="0.2">
      <c r="A30" s="17"/>
      <c r="B30" s="16"/>
      <c r="C30" s="16"/>
      <c r="D30" s="16"/>
      <c r="E30" s="16"/>
      <c r="F30" s="16"/>
      <c r="G30" s="16"/>
      <c r="H30" s="16"/>
      <c r="I30" s="16"/>
      <c r="J30" s="16"/>
      <c r="K30" s="18"/>
      <c r="L30" s="17"/>
      <c r="M30" s="16"/>
      <c r="N30" s="16"/>
      <c r="O30" s="16"/>
      <c r="P30" s="16"/>
      <c r="Q30" s="16"/>
      <c r="R30" s="16"/>
      <c r="S30" s="16"/>
      <c r="T30" s="16"/>
      <c r="U30" s="16"/>
      <c r="V30" s="18"/>
    </row>
    <row r="31" spans="1:22" ht="14.25" x14ac:dyDescent="0.2">
      <c r="A31" s="168" t="s">
        <v>66</v>
      </c>
      <c r="B31" s="169"/>
      <c r="C31" s="169"/>
      <c r="D31" s="169"/>
      <c r="E31" s="169"/>
      <c r="F31" s="169"/>
      <c r="G31" s="169"/>
      <c r="H31" s="169"/>
      <c r="I31" s="169"/>
      <c r="J31" s="169"/>
      <c r="K31" s="170"/>
      <c r="L31" s="168" t="str">
        <f>A31</f>
        <v>Локально-ресурсная cмета</v>
      </c>
      <c r="M31" s="169"/>
      <c r="N31" s="169"/>
      <c r="O31" s="169"/>
      <c r="P31" s="169"/>
      <c r="Q31" s="169"/>
      <c r="R31" s="169"/>
      <c r="S31" s="169"/>
      <c r="T31" s="169"/>
      <c r="U31" s="169"/>
      <c r="V31" s="170"/>
    </row>
    <row r="32" spans="1:22" ht="15.75" x14ac:dyDescent="0.25">
      <c r="A32" s="165"/>
      <c r="B32" s="166"/>
      <c r="C32" s="166"/>
      <c r="D32" s="166"/>
      <c r="E32" s="166"/>
      <c r="F32" s="166"/>
      <c r="G32" s="166"/>
      <c r="H32" s="166"/>
      <c r="I32" s="166"/>
      <c r="J32" s="166"/>
      <c r="K32" s="167"/>
      <c r="L32" s="165"/>
      <c r="M32" s="166"/>
      <c r="N32" s="166"/>
      <c r="O32" s="166"/>
      <c r="P32" s="166"/>
      <c r="Q32" s="166"/>
      <c r="R32" s="166"/>
      <c r="S32" s="166"/>
      <c r="T32" s="166"/>
      <c r="U32" s="166"/>
      <c r="V32" s="167"/>
    </row>
    <row r="33" spans="1:22" ht="14.25" x14ac:dyDescent="0.2">
      <c r="A33" s="168" t="s">
        <v>57</v>
      </c>
      <c r="B33" s="169"/>
      <c r="C33" s="169"/>
      <c r="D33" s="169"/>
      <c r="E33" s="169"/>
      <c r="F33" s="169"/>
      <c r="G33" s="169"/>
      <c r="H33" s="169"/>
      <c r="I33" s="169"/>
      <c r="J33" s="169"/>
      <c r="K33" s="170"/>
      <c r="L33" s="168" t="str">
        <f>A33</f>
        <v>Локально-ресурсная ведомость</v>
      </c>
      <c r="M33" s="169"/>
      <c r="N33" s="169"/>
      <c r="O33" s="169"/>
      <c r="P33" s="169"/>
      <c r="Q33" s="169"/>
      <c r="R33" s="169"/>
      <c r="S33" s="169"/>
      <c r="T33" s="169"/>
      <c r="U33" s="169"/>
      <c r="V33" s="170"/>
    </row>
    <row r="34" spans="1:22" ht="14.25" x14ac:dyDescent="0.2">
      <c r="A34" s="146"/>
      <c r="B34" s="147"/>
      <c r="C34" s="147"/>
      <c r="D34" s="147"/>
      <c r="E34" s="147"/>
      <c r="F34" s="147"/>
      <c r="G34" s="147"/>
      <c r="H34" s="147"/>
      <c r="I34" s="147"/>
      <c r="J34" s="147"/>
      <c r="K34" s="148"/>
      <c r="L34" s="146"/>
      <c r="M34" s="147"/>
      <c r="N34" s="147"/>
      <c r="O34" s="147"/>
      <c r="P34" s="147"/>
      <c r="Q34" s="147"/>
      <c r="R34" s="147"/>
      <c r="S34" s="147"/>
      <c r="T34" s="147"/>
      <c r="U34" s="147"/>
      <c r="V34" s="148"/>
    </row>
    <row r="35" spans="1:22" ht="14.25" x14ac:dyDescent="0.2">
      <c r="A35" s="146"/>
      <c r="B35" s="147"/>
      <c r="C35" s="147"/>
      <c r="D35" s="147"/>
      <c r="E35" s="147"/>
      <c r="F35" s="147"/>
      <c r="G35" s="147"/>
      <c r="H35" s="147"/>
      <c r="I35" s="147"/>
      <c r="J35" s="147"/>
      <c r="K35" s="148"/>
      <c r="L35" s="146"/>
      <c r="M35" s="147"/>
      <c r="N35" s="147"/>
      <c r="O35" s="147"/>
      <c r="P35" s="147"/>
      <c r="Q35" s="147"/>
      <c r="R35" s="147"/>
      <c r="S35" s="147"/>
      <c r="T35" s="147"/>
      <c r="U35" s="147"/>
      <c r="V35" s="148"/>
    </row>
    <row r="36" spans="1:22" x14ac:dyDescent="0.2">
      <c r="A36" s="19"/>
      <c r="B36" s="7"/>
      <c r="C36" s="7"/>
      <c r="D36" s="7"/>
      <c r="E36" s="7"/>
      <c r="F36" s="7"/>
      <c r="G36" s="7"/>
      <c r="H36" s="7"/>
      <c r="I36" s="7"/>
      <c r="J36" s="7"/>
      <c r="K36" s="20"/>
      <c r="L36" s="19"/>
      <c r="M36" s="7"/>
      <c r="N36" s="7"/>
      <c r="O36" s="7"/>
      <c r="P36" s="7"/>
      <c r="Q36" s="7"/>
      <c r="R36" s="7"/>
      <c r="S36" s="7"/>
      <c r="T36" s="7"/>
      <c r="U36" s="7"/>
      <c r="V36" s="20"/>
    </row>
    <row r="37" spans="1:22" x14ac:dyDescent="0.2">
      <c r="A37" s="17"/>
      <c r="B37" s="16"/>
      <c r="C37" s="16"/>
      <c r="D37" s="16"/>
      <c r="E37" s="16"/>
      <c r="F37" s="16"/>
      <c r="G37" s="16"/>
      <c r="H37" s="16"/>
      <c r="I37" s="16"/>
      <c r="J37" s="16"/>
      <c r="K37" s="18"/>
      <c r="L37" s="17"/>
      <c r="M37" s="16"/>
      <c r="N37" s="16"/>
      <c r="O37" s="16"/>
      <c r="P37" s="16"/>
      <c r="Q37" s="16"/>
      <c r="R37" s="16"/>
      <c r="S37" s="16"/>
      <c r="T37" s="16"/>
      <c r="U37" s="16"/>
      <c r="V37" s="18"/>
    </row>
    <row r="38" spans="1:22" x14ac:dyDescent="0.2">
      <c r="A38" s="17"/>
      <c r="B38" s="16"/>
      <c r="C38" s="16"/>
      <c r="D38" s="16"/>
      <c r="E38" s="16"/>
      <c r="F38" s="16"/>
      <c r="G38" s="16"/>
      <c r="H38" s="16"/>
      <c r="I38" s="16"/>
      <c r="J38" s="16"/>
      <c r="K38" s="18"/>
      <c r="L38" s="17"/>
      <c r="M38" s="16"/>
      <c r="N38" s="16"/>
      <c r="O38" s="16"/>
      <c r="P38" s="16"/>
      <c r="Q38" s="16"/>
      <c r="R38" s="16"/>
      <c r="S38" s="16"/>
      <c r="T38" s="16"/>
      <c r="U38" s="16"/>
      <c r="V38" s="18"/>
    </row>
    <row r="39" spans="1:22" x14ac:dyDescent="0.2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8"/>
      <c r="L39" s="17"/>
      <c r="M39" s="16"/>
      <c r="N39" s="16"/>
      <c r="O39" s="16"/>
      <c r="P39" s="16"/>
      <c r="Q39" s="16"/>
      <c r="R39" s="16"/>
      <c r="S39" s="16"/>
      <c r="T39" s="16"/>
      <c r="U39" s="16"/>
      <c r="V39" s="18"/>
    </row>
    <row r="40" spans="1:22" ht="15.75" x14ac:dyDescent="0.25">
      <c r="A40" s="17"/>
      <c r="B40" s="16"/>
      <c r="C40" s="16"/>
      <c r="D40" s="16"/>
      <c r="E40" s="16"/>
      <c r="F40" s="16"/>
      <c r="G40" s="16"/>
      <c r="H40" s="16"/>
      <c r="I40" s="21"/>
      <c r="J40" s="21"/>
      <c r="K40" s="50"/>
      <c r="L40" s="17"/>
      <c r="M40" s="52" t="s">
        <v>32</v>
      </c>
      <c r="N40" s="51"/>
      <c r="O40" s="51"/>
      <c r="P40" s="7"/>
      <c r="Q40" s="52"/>
      <c r="R40" s="52"/>
      <c r="S40" s="52"/>
      <c r="T40" s="52"/>
      <c r="U40" s="52"/>
      <c r="V40" s="50"/>
    </row>
    <row r="41" spans="1:22" ht="15.75" x14ac:dyDescent="0.25">
      <c r="A41" s="17"/>
      <c r="B41" s="16"/>
      <c r="C41" s="16"/>
      <c r="D41" s="16"/>
      <c r="E41" s="16"/>
      <c r="F41" s="16"/>
      <c r="G41" s="16"/>
      <c r="H41" s="16"/>
      <c r="I41" s="21"/>
      <c r="J41" s="21"/>
      <c r="K41" s="50"/>
      <c r="L41" s="17"/>
      <c r="M41" s="107" t="str">
        <f>M4</f>
        <v>ООО «МЕГА АРХИТЕКТОР»</v>
      </c>
      <c r="N41" s="108"/>
      <c r="O41" s="108"/>
      <c r="P41" s="108"/>
      <c r="Q41" s="108"/>
      <c r="R41" s="108"/>
      <c r="S41" s="108"/>
      <c r="T41" s="108"/>
      <c r="U41" s="108"/>
      <c r="V41" s="50"/>
    </row>
    <row r="42" spans="1:22" ht="15.75" x14ac:dyDescent="0.25">
      <c r="A42" s="17"/>
      <c r="B42" s="16"/>
      <c r="C42" s="16"/>
      <c r="D42" s="16"/>
      <c r="E42" s="16"/>
      <c r="F42" s="16"/>
      <c r="G42" s="16"/>
      <c r="H42" s="16"/>
      <c r="I42" s="21"/>
      <c r="J42" s="21"/>
      <c r="K42" s="50"/>
      <c r="L42" s="17"/>
      <c r="M42" s="51"/>
      <c r="N42" s="51"/>
      <c r="O42" s="51"/>
      <c r="P42" s="51"/>
      <c r="Q42" s="51"/>
      <c r="R42" s="51"/>
      <c r="S42" s="51"/>
      <c r="T42" s="51"/>
      <c r="U42" s="51"/>
      <c r="V42" s="50"/>
    </row>
    <row r="43" spans="1:22" ht="15.75" x14ac:dyDescent="0.25">
      <c r="A43" s="17"/>
      <c r="B43" s="16"/>
      <c r="C43" s="16"/>
      <c r="D43" s="16"/>
      <c r="E43" s="16"/>
      <c r="F43" s="16"/>
      <c r="G43" s="16"/>
      <c r="H43" s="16"/>
      <c r="I43" s="21"/>
      <c r="J43" s="21"/>
      <c r="K43" s="50"/>
      <c r="L43" s="17"/>
      <c r="M43" s="51"/>
      <c r="N43" s="7"/>
      <c r="O43" s="51"/>
      <c r="P43" s="51"/>
      <c r="Q43" s="51"/>
      <c r="R43" s="51"/>
      <c r="S43" s="164"/>
      <c r="T43" s="164"/>
      <c r="U43" s="164"/>
      <c r="V43" s="50"/>
    </row>
    <row r="44" spans="1:22" ht="15.75" x14ac:dyDescent="0.25">
      <c r="A44" s="17"/>
      <c r="B44" s="16"/>
      <c r="C44" s="16"/>
      <c r="D44" s="16"/>
      <c r="E44" s="16"/>
      <c r="F44" s="16"/>
      <c r="G44" s="16"/>
      <c r="H44" s="16"/>
      <c r="I44" s="21"/>
      <c r="J44" s="21"/>
      <c r="K44" s="50"/>
      <c r="L44" s="17"/>
      <c r="M44" s="51" t="s">
        <v>33</v>
      </c>
      <c r="N44" s="7"/>
      <c r="O44" s="51"/>
      <c r="P44" s="51"/>
      <c r="Q44" s="51"/>
      <c r="R44" s="51"/>
      <c r="S44" s="164" t="s">
        <v>88</v>
      </c>
      <c r="T44" s="164"/>
      <c r="U44" s="164"/>
      <c r="V44" s="50"/>
    </row>
    <row r="45" spans="1:22" ht="15.75" x14ac:dyDescent="0.25">
      <c r="A45" s="17"/>
      <c r="B45" s="16"/>
      <c r="C45" s="16"/>
      <c r="D45" s="16"/>
      <c r="E45" s="16"/>
      <c r="F45" s="16"/>
      <c r="G45" s="16"/>
      <c r="H45" s="16"/>
      <c r="I45" s="21"/>
      <c r="J45" s="21"/>
      <c r="K45" s="50"/>
      <c r="L45" s="17"/>
      <c r="M45" s="51"/>
      <c r="N45" s="51"/>
      <c r="O45" s="51"/>
      <c r="P45" s="51"/>
      <c r="Q45" s="51"/>
      <c r="R45" s="51"/>
      <c r="S45" s="164"/>
      <c r="T45" s="164"/>
      <c r="U45" s="164"/>
      <c r="V45" s="50"/>
    </row>
    <row r="46" spans="1:22" ht="15.75" x14ac:dyDescent="0.25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8"/>
      <c r="L46" s="17"/>
      <c r="M46" s="51" t="s">
        <v>34</v>
      </c>
      <c r="N46" s="51"/>
      <c r="O46" s="51"/>
      <c r="P46" s="51"/>
      <c r="Q46" s="51"/>
      <c r="R46" s="51"/>
      <c r="S46" s="164" t="s">
        <v>83</v>
      </c>
      <c r="T46" s="164"/>
      <c r="U46" s="164"/>
      <c r="V46" s="18"/>
    </row>
    <row r="47" spans="1:22" ht="15.75" x14ac:dyDescent="0.25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8"/>
      <c r="L47" s="17"/>
      <c r="M47" s="51"/>
      <c r="N47" s="51"/>
      <c r="O47" s="51"/>
      <c r="P47" s="51"/>
      <c r="Q47" s="51"/>
      <c r="R47" s="51"/>
      <c r="S47" s="164"/>
      <c r="T47" s="164"/>
      <c r="U47" s="164"/>
      <c r="V47" s="18"/>
    </row>
    <row r="48" spans="1:22" s="60" customFormat="1" ht="15" x14ac:dyDescent="0.2">
      <c r="A48" s="54"/>
      <c r="B48" s="55"/>
      <c r="C48" s="55"/>
      <c r="D48" s="55"/>
      <c r="E48" s="55"/>
      <c r="F48" s="55"/>
      <c r="G48" s="55"/>
      <c r="H48" s="55"/>
      <c r="I48" s="55"/>
      <c r="J48" s="55"/>
      <c r="K48" s="56"/>
      <c r="L48" s="54"/>
      <c r="M48" s="57"/>
      <c r="N48" s="57"/>
      <c r="O48" s="57"/>
      <c r="P48" s="57"/>
      <c r="Q48" s="57"/>
      <c r="R48" s="57"/>
      <c r="S48" s="57"/>
      <c r="T48" s="57"/>
      <c r="U48" s="57"/>
      <c r="V48" s="56"/>
    </row>
    <row r="49" spans="1:22" s="60" customFormat="1" x14ac:dyDescent="0.2">
      <c r="A49" s="54"/>
      <c r="B49" s="55"/>
      <c r="C49" s="55"/>
      <c r="D49" s="55"/>
      <c r="E49" s="55"/>
      <c r="F49" s="55"/>
      <c r="G49" s="55"/>
      <c r="H49" s="55"/>
      <c r="I49" s="55"/>
      <c r="J49" s="55"/>
      <c r="K49" s="56"/>
      <c r="L49" s="54"/>
      <c r="M49" s="55"/>
      <c r="N49" s="55"/>
      <c r="O49" s="55"/>
      <c r="P49" s="55"/>
      <c r="Q49" s="55"/>
      <c r="R49" s="55"/>
      <c r="S49" s="55"/>
      <c r="T49" s="55"/>
      <c r="U49" s="55"/>
      <c r="V49" s="56"/>
    </row>
    <row r="50" spans="1:22" ht="15.75" x14ac:dyDescent="0.25">
      <c r="A50" s="162" t="s">
        <v>90</v>
      </c>
      <c r="B50" s="153"/>
      <c r="C50" s="153"/>
      <c r="D50" s="153"/>
      <c r="E50" s="153"/>
      <c r="F50" s="153"/>
      <c r="G50" s="153"/>
      <c r="H50" s="153"/>
      <c r="I50" s="153"/>
      <c r="J50" s="153"/>
      <c r="K50" s="163"/>
      <c r="L50" s="162" t="str">
        <f>A50</f>
        <v>г. Нукус - 2023г.</v>
      </c>
      <c r="M50" s="153"/>
      <c r="N50" s="153"/>
      <c r="O50" s="153"/>
      <c r="P50" s="153"/>
      <c r="Q50" s="153"/>
      <c r="R50" s="153"/>
      <c r="S50" s="153"/>
      <c r="T50" s="153"/>
      <c r="U50" s="153"/>
      <c r="V50" s="163"/>
    </row>
    <row r="51" spans="1:22" ht="13.5" thickBot="1" x14ac:dyDescent="0.25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24"/>
      <c r="L51" s="22"/>
      <c r="M51" s="23"/>
      <c r="N51" s="23"/>
      <c r="O51" s="23"/>
      <c r="P51" s="23"/>
      <c r="Q51" s="23"/>
      <c r="R51" s="23"/>
      <c r="S51" s="23"/>
      <c r="T51" s="23"/>
      <c r="U51" s="23"/>
      <c r="V51" s="24"/>
    </row>
  </sheetData>
  <sheetProtection formatCells="0" formatColumns="0" formatRows="0" insertColumns="0" insertRows="0" insertHyperlinks="0" deleteColumns="0" deleteRows="0" sort="0" autoFilter="0" pivotTables="0"/>
  <mergeCells count="29">
    <mergeCell ref="L50:V50"/>
    <mergeCell ref="S43:U43"/>
    <mergeCell ref="A32:K32"/>
    <mergeCell ref="A33:K33"/>
    <mergeCell ref="B28:J28"/>
    <mergeCell ref="L31:V31"/>
    <mergeCell ref="L33:V33"/>
    <mergeCell ref="A31:K31"/>
    <mergeCell ref="A50:K50"/>
    <mergeCell ref="M28:U28"/>
    <mergeCell ref="S45:U45"/>
    <mergeCell ref="S47:U47"/>
    <mergeCell ref="L32:V32"/>
    <mergeCell ref="S44:U44"/>
    <mergeCell ref="S46:U46"/>
    <mergeCell ref="M27:U27"/>
    <mergeCell ref="B27:J27"/>
    <mergeCell ref="L23:V24"/>
    <mergeCell ref="A23:K24"/>
    <mergeCell ref="S3:U3"/>
    <mergeCell ref="M4:U4"/>
    <mergeCell ref="A21:K21"/>
    <mergeCell ref="B3:D3"/>
    <mergeCell ref="H3:J3"/>
    <mergeCell ref="B4:J4"/>
    <mergeCell ref="M3:O3"/>
    <mergeCell ref="L21:V21"/>
    <mergeCell ref="M10:U10"/>
    <mergeCell ref="M7:U8"/>
  </mergeCells>
  <phoneticPr fontId="0" type="noConversion"/>
  <pageMargins left="0.74803149606299213" right="0.70866141732283472" top="0.78740157480314965" bottom="0.78740157480314965" header="0.51181102362204722" footer="0.51181102362204722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10" zoomScale="115" zoomScaleNormal="115" zoomScaleSheetLayoutView="130" workbookViewId="0">
      <selection activeCell="A33" sqref="A33"/>
    </sheetView>
  </sheetViews>
  <sheetFormatPr defaultRowHeight="12.75" x14ac:dyDescent="0.2"/>
  <cols>
    <col min="1" max="1" width="8.5703125" customWidth="1"/>
    <col min="5" max="5" width="9.85546875" customWidth="1"/>
    <col min="6" max="6" width="11.28515625" customWidth="1"/>
    <col min="7" max="7" width="13.7109375" customWidth="1"/>
    <col min="9" max="9" width="11.28515625" customWidth="1"/>
  </cols>
  <sheetData>
    <row r="1" spans="1:9" ht="21.75" customHeight="1" x14ac:dyDescent="0.25">
      <c r="A1" s="177" t="s">
        <v>30</v>
      </c>
      <c r="B1" s="177"/>
      <c r="C1" s="177"/>
      <c r="D1" s="177"/>
      <c r="E1" s="177"/>
      <c r="F1" s="177"/>
      <c r="G1" s="177"/>
      <c r="H1" s="177"/>
      <c r="I1" s="177"/>
    </row>
    <row r="2" spans="1:9" ht="15" customHeight="1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t="15" x14ac:dyDescent="0.25">
      <c r="A3" s="180" t="str">
        <f>'Тит. лист'!L23</f>
        <v>Расчет ориентировочной стартовой стоимости. Ведомость потребных ресурсов.
Ведомость объемов работ.</v>
      </c>
      <c r="B3" s="180"/>
      <c r="C3" s="180"/>
      <c r="D3" s="180"/>
      <c r="E3" s="180"/>
      <c r="F3" s="180"/>
      <c r="G3" s="180"/>
      <c r="H3" s="180"/>
      <c r="I3" s="180"/>
    </row>
    <row r="4" spans="1:9" ht="15" x14ac:dyDescent="0.2">
      <c r="A4" s="5"/>
      <c r="B4" s="5"/>
      <c r="C4" s="5"/>
      <c r="D4" s="5"/>
      <c r="E4" s="5"/>
      <c r="F4" s="5"/>
      <c r="G4" s="5"/>
      <c r="H4" s="5"/>
      <c r="I4" s="5"/>
    </row>
    <row r="5" spans="1:9" x14ac:dyDescent="0.2">
      <c r="A5" s="175" t="str">
        <f>'Тит. лист'!M27</f>
        <v>Капитальный ремонт здания Турткульского центра банковских услуг АО Национальный банк ВЭД РУ</v>
      </c>
      <c r="B5" s="175"/>
      <c r="C5" s="175"/>
      <c r="D5" s="175"/>
      <c r="E5" s="175"/>
      <c r="F5" s="175"/>
      <c r="G5" s="175"/>
      <c r="H5" s="175"/>
      <c r="I5" s="175"/>
    </row>
    <row r="6" spans="1:9" ht="14.45" customHeight="1" x14ac:dyDescent="0.2">
      <c r="A6" s="74"/>
      <c r="B6" s="74"/>
      <c r="C6" s="74"/>
      <c r="D6" s="74"/>
      <c r="E6" s="74"/>
      <c r="F6" s="74"/>
      <c r="G6" s="74"/>
      <c r="H6" s="74"/>
      <c r="I6" s="74"/>
    </row>
    <row r="7" spans="1:9" ht="44.25" customHeight="1" x14ac:dyDescent="0.2">
      <c r="A7" s="179" t="s">
        <v>96</v>
      </c>
      <c r="B7" s="179"/>
      <c r="C7" s="179"/>
      <c r="D7" s="179"/>
      <c r="E7" s="179"/>
      <c r="F7" s="179"/>
      <c r="G7" s="179"/>
      <c r="H7" s="179"/>
      <c r="I7" s="179"/>
    </row>
    <row r="8" spans="1:9" ht="12" customHeight="1" x14ac:dyDescent="0.2">
      <c r="A8" s="2"/>
      <c r="B8" s="2"/>
      <c r="C8" s="2"/>
      <c r="D8" s="2"/>
      <c r="E8" s="2"/>
      <c r="F8" s="2"/>
      <c r="G8" s="2"/>
      <c r="H8" s="2"/>
      <c r="I8" s="2"/>
    </row>
    <row r="9" spans="1:9" ht="85.5" customHeight="1" x14ac:dyDescent="0.2">
      <c r="A9" s="179" t="s">
        <v>95</v>
      </c>
      <c r="B9" s="179"/>
      <c r="C9" s="179"/>
      <c r="D9" s="179"/>
      <c r="E9" s="179"/>
      <c r="F9" s="179"/>
      <c r="G9" s="179"/>
      <c r="H9" s="179"/>
      <c r="I9" s="179"/>
    </row>
    <row r="10" spans="1:9" ht="9.9499999999999993" customHeight="1" x14ac:dyDescent="0.2">
      <c r="A10" s="2"/>
      <c r="B10" s="2"/>
      <c r="C10" s="2"/>
      <c r="D10" s="2"/>
      <c r="E10" s="2"/>
      <c r="F10" s="2"/>
      <c r="G10" s="2"/>
      <c r="H10" s="2"/>
      <c r="I10" s="2"/>
    </row>
    <row r="11" spans="1:9" ht="43.5" customHeight="1" x14ac:dyDescent="0.2">
      <c r="A11" s="179" t="s">
        <v>58</v>
      </c>
      <c r="B11" s="179"/>
      <c r="C11" s="179"/>
      <c r="D11" s="179"/>
      <c r="E11" s="179"/>
      <c r="F11" s="179"/>
      <c r="G11" s="179"/>
      <c r="H11" s="179"/>
      <c r="I11" s="179"/>
    </row>
    <row r="12" spans="1:9" ht="9.9499999999999993" customHeight="1" x14ac:dyDescent="0.2">
      <c r="A12" s="2"/>
      <c r="B12" s="2"/>
      <c r="C12" s="2"/>
      <c r="D12" s="2"/>
      <c r="E12" s="2"/>
      <c r="F12" s="2"/>
      <c r="G12" s="2"/>
      <c r="H12" s="2"/>
      <c r="I12" s="2"/>
    </row>
    <row r="13" spans="1:9" ht="27" customHeight="1" x14ac:dyDescent="0.2">
      <c r="A13" s="179" t="s">
        <v>59</v>
      </c>
      <c r="B13" s="179"/>
      <c r="C13" s="179"/>
      <c r="D13" s="179"/>
      <c r="E13" s="179"/>
      <c r="F13" s="179"/>
      <c r="G13" s="179"/>
      <c r="H13" s="179"/>
      <c r="I13" s="179"/>
    </row>
    <row r="14" spans="1:9" ht="9.9499999999999993" customHeight="1" x14ac:dyDescent="0.2">
      <c r="A14" s="2"/>
      <c r="B14" s="2"/>
      <c r="C14" s="2"/>
      <c r="D14" s="2"/>
      <c r="E14" s="2"/>
      <c r="F14" s="2"/>
      <c r="G14" s="2"/>
      <c r="H14" s="2"/>
      <c r="I14" s="2"/>
    </row>
    <row r="15" spans="1:9" s="109" customFormat="1" ht="52.5" customHeight="1" x14ac:dyDescent="0.2">
      <c r="A15" s="181" t="s">
        <v>91</v>
      </c>
      <c r="B15" s="181"/>
      <c r="C15" s="181"/>
      <c r="D15" s="181"/>
      <c r="E15" s="181"/>
      <c r="F15" s="181"/>
      <c r="G15" s="181"/>
      <c r="H15" s="181"/>
      <c r="I15" s="181"/>
    </row>
    <row r="16" spans="1:9" ht="9.9499999999999993" customHeight="1" x14ac:dyDescent="0.2">
      <c r="A16" s="77"/>
      <c r="B16" s="77"/>
      <c r="C16" s="77"/>
      <c r="D16" s="77"/>
      <c r="E16" s="77"/>
      <c r="F16" s="77"/>
      <c r="G16" s="77"/>
      <c r="H16" s="77"/>
      <c r="I16" s="77"/>
    </row>
    <row r="17" spans="1:9" ht="30.75" customHeight="1" x14ac:dyDescent="0.2">
      <c r="A17" s="179" t="s">
        <v>60</v>
      </c>
      <c r="B17" s="179"/>
      <c r="C17" s="179"/>
      <c r="D17" s="179"/>
      <c r="E17" s="179"/>
      <c r="F17" s="179"/>
      <c r="G17" s="179"/>
      <c r="H17" s="179"/>
      <c r="I17" s="179"/>
    </row>
    <row r="18" spans="1:9" ht="12.75" customHeight="1" x14ac:dyDescent="0.2">
      <c r="A18" s="77"/>
      <c r="B18" s="77"/>
      <c r="C18" s="77"/>
      <c r="D18" s="77"/>
      <c r="E18" s="77"/>
      <c r="F18" s="77"/>
      <c r="G18" s="77"/>
      <c r="H18" s="77"/>
      <c r="I18" s="77"/>
    </row>
    <row r="19" spans="1:9" ht="12.75" customHeight="1" x14ac:dyDescent="0.2">
      <c r="A19" s="77"/>
      <c r="B19" s="77"/>
      <c r="C19" s="77"/>
      <c r="D19" s="77"/>
      <c r="E19" s="77"/>
      <c r="F19" s="77"/>
      <c r="G19" s="77"/>
      <c r="H19" s="77"/>
      <c r="I19" s="77"/>
    </row>
    <row r="20" spans="1:9" ht="14.25" customHeight="1" x14ac:dyDescent="0.2">
      <c r="A20" s="178" t="s">
        <v>51</v>
      </c>
      <c r="B20" s="178"/>
      <c r="C20" s="178"/>
      <c r="D20" s="178"/>
      <c r="E20" s="178"/>
      <c r="F20" s="178"/>
      <c r="G20" s="178"/>
      <c r="H20" s="178"/>
      <c r="I20" s="178"/>
    </row>
    <row r="21" spans="1:9" ht="14.25" customHeight="1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ht="14.25" customHeight="1" x14ac:dyDescent="0.2">
      <c r="A22" s="2"/>
      <c r="B22" s="2"/>
      <c r="C22" s="2"/>
      <c r="D22" s="2"/>
      <c r="E22" s="2"/>
      <c r="F22" s="2"/>
      <c r="G22" s="2"/>
      <c r="H22" s="2"/>
      <c r="I22" s="2"/>
    </row>
    <row r="23" spans="1:9" ht="14.25" customHeight="1" x14ac:dyDescent="0.25">
      <c r="A23" s="176" t="s">
        <v>52</v>
      </c>
      <c r="B23" s="176"/>
      <c r="C23" s="176"/>
      <c r="D23" s="176"/>
      <c r="E23" s="176"/>
      <c r="F23" s="176"/>
      <c r="G23" s="139">
        <f>'Свод. расчет'!BJ53</f>
        <v>354297.0363928377</v>
      </c>
      <c r="H23" s="96" t="s">
        <v>31</v>
      </c>
      <c r="I23" s="96"/>
    </row>
    <row r="24" spans="1:9" ht="14.25" customHeight="1" x14ac:dyDescent="0.2">
      <c r="A24" s="173" t="s">
        <v>104</v>
      </c>
      <c r="B24" s="173"/>
      <c r="C24" s="173"/>
      <c r="D24" s="173"/>
      <c r="E24" s="173"/>
      <c r="F24" s="173"/>
      <c r="G24" s="173"/>
      <c r="H24" s="173"/>
      <c r="I24" s="173"/>
    </row>
    <row r="25" spans="1:9" ht="14.25" customHeight="1" x14ac:dyDescent="0.2">
      <c r="A25" s="174"/>
      <c r="B25" s="174"/>
      <c r="C25" s="174"/>
      <c r="D25" s="174"/>
      <c r="E25" s="174"/>
      <c r="F25" s="174"/>
      <c r="G25" s="174"/>
      <c r="H25" s="174"/>
      <c r="I25" s="174"/>
    </row>
    <row r="26" spans="1:9" ht="14.2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9" ht="14.25" customHeight="1" x14ac:dyDescent="0.25">
      <c r="A27" s="176" t="s">
        <v>53</v>
      </c>
      <c r="B27" s="176"/>
      <c r="C27" s="176"/>
      <c r="D27" s="176"/>
      <c r="E27" s="176"/>
      <c r="F27" s="176"/>
      <c r="G27" s="139">
        <f>'Свод. расчет'!BJ57</f>
        <v>396812.68075997825</v>
      </c>
      <c r="H27" s="96" t="s">
        <v>31</v>
      </c>
      <c r="I27" s="97"/>
    </row>
    <row r="28" spans="1:9" ht="14.25" customHeight="1" x14ac:dyDescent="0.2">
      <c r="A28" s="173" t="s">
        <v>105</v>
      </c>
      <c r="B28" s="173"/>
      <c r="C28" s="173"/>
      <c r="D28" s="173"/>
      <c r="E28" s="173"/>
      <c r="F28" s="173"/>
      <c r="G28" s="173"/>
      <c r="H28" s="173"/>
      <c r="I28" s="173"/>
    </row>
    <row r="29" spans="1:9" ht="14.25" customHeight="1" x14ac:dyDescent="0.2">
      <c r="A29" s="174"/>
      <c r="B29" s="174"/>
      <c r="C29" s="174"/>
      <c r="D29" s="174"/>
      <c r="E29" s="174"/>
      <c r="F29" s="174"/>
      <c r="G29" s="174"/>
      <c r="H29" s="174"/>
      <c r="I29" s="174"/>
    </row>
    <row r="30" spans="1:9" x14ac:dyDescent="0.2">
      <c r="A30" s="83"/>
      <c r="B30" s="83"/>
      <c r="C30" s="83"/>
      <c r="D30" s="83"/>
      <c r="E30" s="83"/>
      <c r="F30" s="83"/>
      <c r="G30" s="83"/>
      <c r="H30" s="83"/>
      <c r="I30" s="83"/>
    </row>
    <row r="31" spans="1:9" ht="15" x14ac:dyDescent="0.25">
      <c r="A31" s="176" t="s">
        <v>68</v>
      </c>
      <c r="B31" s="176"/>
      <c r="C31" s="176"/>
      <c r="D31" s="176"/>
      <c r="E31" s="176"/>
      <c r="F31" s="176"/>
      <c r="G31" s="140">
        <f>'Свод. расчет'!BJ63</f>
        <v>408550.39185176336</v>
      </c>
      <c r="H31" s="96" t="s">
        <v>31</v>
      </c>
      <c r="I31" s="97"/>
    </row>
    <row r="32" spans="1:9" x14ac:dyDescent="0.2">
      <c r="A32" s="173" t="s">
        <v>106</v>
      </c>
      <c r="B32" s="173"/>
      <c r="C32" s="173"/>
      <c r="D32" s="173"/>
      <c r="E32" s="173"/>
      <c r="F32" s="173"/>
      <c r="G32" s="173"/>
      <c r="H32" s="173"/>
      <c r="I32" s="173"/>
    </row>
    <row r="33" spans="1:9" ht="13.5" customHeight="1" x14ac:dyDescent="0.2">
      <c r="A33" s="83"/>
      <c r="B33" s="83"/>
      <c r="C33" s="83"/>
      <c r="D33" s="83"/>
      <c r="E33" s="83"/>
      <c r="F33" s="83"/>
      <c r="G33" s="83"/>
      <c r="H33" s="83"/>
      <c r="I33" s="83"/>
    </row>
    <row r="34" spans="1:9" x14ac:dyDescent="0.2">
      <c r="A34" s="83"/>
      <c r="B34" s="83"/>
      <c r="C34" s="83"/>
      <c r="D34" s="83"/>
      <c r="E34" s="83"/>
      <c r="F34" s="83"/>
      <c r="G34" s="83"/>
      <c r="H34" s="83"/>
      <c r="I34" s="83"/>
    </row>
    <row r="35" spans="1:9" ht="15" x14ac:dyDescent="0.25">
      <c r="A35" s="2"/>
      <c r="B35" s="2"/>
      <c r="C35" s="4" t="s">
        <v>69</v>
      </c>
      <c r="D35" s="2"/>
      <c r="E35" s="2"/>
      <c r="G35" s="58" t="str">
        <f>'Тит. лист'!S44</f>
        <v>Саитов Б.</v>
      </c>
      <c r="H35" s="2"/>
      <c r="I35" s="2"/>
    </row>
    <row r="36" spans="1:9" ht="15" x14ac:dyDescent="0.25">
      <c r="A36" s="2"/>
      <c r="B36" s="2"/>
      <c r="C36" s="4"/>
      <c r="D36" s="2"/>
      <c r="E36" s="2"/>
      <c r="G36" s="58"/>
      <c r="H36" s="2"/>
      <c r="I36" s="2"/>
    </row>
    <row r="37" spans="1:9" ht="15" x14ac:dyDescent="0.25">
      <c r="A37" s="2"/>
      <c r="B37" s="2"/>
      <c r="C37" s="4"/>
      <c r="D37" s="2"/>
      <c r="E37" s="2"/>
      <c r="F37" s="47"/>
      <c r="G37" s="47"/>
      <c r="H37" s="2"/>
      <c r="I37" s="2"/>
    </row>
    <row r="38" spans="1:9" ht="15" x14ac:dyDescent="0.25">
      <c r="A38" s="2"/>
      <c r="B38" s="2"/>
      <c r="C38" s="58" t="s">
        <v>34</v>
      </c>
      <c r="D38" s="2"/>
      <c r="E38" s="59"/>
      <c r="G38" s="58" t="str">
        <f>'Тит. лист'!S46</f>
        <v>Джусипбаев А.</v>
      </c>
      <c r="H38" s="2"/>
      <c r="I38" s="2"/>
    </row>
    <row r="39" spans="1:9" ht="15" customHeight="1" x14ac:dyDescent="0.25">
      <c r="A39" s="58"/>
      <c r="B39" s="58"/>
      <c r="D39" s="58"/>
      <c r="E39" s="58"/>
      <c r="H39" s="58"/>
      <c r="I39" s="58"/>
    </row>
    <row r="40" spans="1:9" ht="14.25" x14ac:dyDescent="0.2">
      <c r="A40" s="2"/>
      <c r="B40" s="2"/>
      <c r="C40" s="2"/>
      <c r="D40" s="42"/>
      <c r="E40" s="2"/>
      <c r="F40" s="2"/>
      <c r="G40" s="2"/>
      <c r="H40" s="2"/>
      <c r="I40" s="2"/>
    </row>
    <row r="41" spans="1:9" ht="14.25" x14ac:dyDescent="0.2">
      <c r="A41" s="2"/>
      <c r="B41" s="2"/>
      <c r="C41" s="2"/>
      <c r="D41" s="2"/>
      <c r="E41" s="2"/>
      <c r="F41" s="2"/>
      <c r="G41" s="2"/>
      <c r="H41" s="2"/>
      <c r="I41" s="2"/>
    </row>
    <row r="42" spans="1:9" ht="14.25" x14ac:dyDescent="0.2">
      <c r="A42" s="2"/>
      <c r="B42" s="2"/>
      <c r="C42" s="2"/>
      <c r="D42" s="2"/>
      <c r="E42" s="2"/>
      <c r="F42" s="2"/>
      <c r="G42" s="2"/>
      <c r="H42" s="2"/>
      <c r="I42" s="2"/>
    </row>
    <row r="43" spans="1:9" ht="14.25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ht="14.25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ht="14.25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ht="14.25" x14ac:dyDescent="0.2">
      <c r="A46" s="2"/>
      <c r="B46" s="2"/>
      <c r="C46" s="2"/>
      <c r="D46" s="2"/>
      <c r="E46" s="2"/>
      <c r="F46" s="2"/>
      <c r="G46" s="2"/>
      <c r="H46" s="2"/>
      <c r="I46" s="2"/>
    </row>
    <row r="47" spans="1:9" ht="14.25" x14ac:dyDescent="0.2">
      <c r="A47" s="2"/>
      <c r="B47" s="2"/>
      <c r="C47" s="2"/>
      <c r="D47" s="2"/>
      <c r="E47" s="2"/>
      <c r="F47" s="2"/>
      <c r="G47" s="2"/>
      <c r="H47" s="2"/>
      <c r="I47" s="2"/>
    </row>
    <row r="48" spans="1:9" ht="14.25" x14ac:dyDescent="0.2">
      <c r="A48" s="2"/>
      <c r="B48" s="2"/>
      <c r="C48" s="2"/>
      <c r="D48" s="2"/>
      <c r="E48" s="2"/>
      <c r="F48" s="2"/>
      <c r="G48" s="2"/>
      <c r="H48" s="2"/>
      <c r="I48" s="2"/>
    </row>
    <row r="49" spans="1:9" ht="14.25" x14ac:dyDescent="0.2">
      <c r="A49" s="2"/>
      <c r="B49" s="2"/>
      <c r="C49" s="2"/>
      <c r="D49" s="2"/>
      <c r="E49" s="2"/>
      <c r="F49" s="2"/>
      <c r="G49" s="2"/>
      <c r="H49" s="2"/>
      <c r="I49" s="2"/>
    </row>
    <row r="50" spans="1:9" ht="14.25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ht="14.25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ht="14.25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ht="14.25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4.25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ht="14.25" x14ac:dyDescent="0.2">
      <c r="A55" s="2"/>
      <c r="B55" s="2"/>
      <c r="C55" s="2"/>
      <c r="D55" s="2"/>
      <c r="E55" s="2"/>
      <c r="F55" s="2"/>
      <c r="G55" s="2"/>
      <c r="H55" s="2"/>
      <c r="I55" s="2"/>
    </row>
  </sheetData>
  <sheetProtection formatCells="0" formatColumns="0" formatRows="0" insertColumns="0" insertRows="0" insertHyperlinks="0" deleteColumns="0" deleteRows="0" sort="0" autoFilter="0" pivotTables="0"/>
  <mergeCells count="18">
    <mergeCell ref="A1:I1"/>
    <mergeCell ref="A20:I20"/>
    <mergeCell ref="A13:I13"/>
    <mergeCell ref="A3:I3"/>
    <mergeCell ref="A15:I15"/>
    <mergeCell ref="A9:I9"/>
    <mergeCell ref="A7:I7"/>
    <mergeCell ref="A11:I11"/>
    <mergeCell ref="A17:I17"/>
    <mergeCell ref="A32:I32"/>
    <mergeCell ref="A29:I29"/>
    <mergeCell ref="A5:I5"/>
    <mergeCell ref="A28:I28"/>
    <mergeCell ref="A23:F23"/>
    <mergeCell ref="A24:I24"/>
    <mergeCell ref="A25:I25"/>
    <mergeCell ref="A27:F27"/>
    <mergeCell ref="A31:F31"/>
  </mergeCells>
  <phoneticPr fontId="6" type="noConversion"/>
  <pageMargins left="0.75" right="0.5" top="0.53" bottom="0.49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16" zoomScaleNormal="115" workbookViewId="0">
      <selection activeCell="I23" sqref="I23"/>
    </sheetView>
  </sheetViews>
  <sheetFormatPr defaultRowHeight="12.75" x14ac:dyDescent="0.2"/>
  <cols>
    <col min="9" max="9" width="17.42578125" customWidth="1"/>
  </cols>
  <sheetData>
    <row r="1" spans="1:9" ht="15" x14ac:dyDescent="0.25">
      <c r="A1" s="187" t="str">
        <f>'Пояс. зап.'!A3:I3</f>
        <v>Расчет ориентировочной стартовой стоимости. Ведомость потребных ресурсов.
Ведомость объемов работ.</v>
      </c>
      <c r="B1" s="187"/>
      <c r="C1" s="187"/>
      <c r="D1" s="187"/>
      <c r="E1" s="187"/>
      <c r="F1" s="187"/>
      <c r="G1" s="187"/>
      <c r="H1" s="187"/>
      <c r="I1" s="187"/>
    </row>
    <row r="4" spans="1:9" ht="27" customHeight="1" x14ac:dyDescent="0.2">
      <c r="A4" s="190" t="str">
        <f>'Тит. лист'!B27:B27</f>
        <v>Капитальный ремонт здания Турткульского центра банковских услуг АО Национальный банк ВЭД РУ</v>
      </c>
      <c r="B4" s="190"/>
      <c r="C4" s="190"/>
      <c r="D4" s="190"/>
      <c r="E4" s="190"/>
      <c r="F4" s="190"/>
      <c r="G4" s="190"/>
      <c r="H4" s="190"/>
      <c r="I4" s="190"/>
    </row>
    <row r="5" spans="1:9" ht="15.75" customHeight="1" x14ac:dyDescent="0.2">
      <c r="A5" s="191"/>
      <c r="B5" s="191"/>
      <c r="C5" s="191"/>
      <c r="D5" s="191"/>
      <c r="E5" s="191"/>
      <c r="F5" s="191"/>
      <c r="G5" s="191"/>
      <c r="H5" s="191"/>
      <c r="I5" s="191"/>
    </row>
    <row r="6" spans="1:9" ht="15.75" thickBot="1" x14ac:dyDescent="0.25">
      <c r="A6" s="3"/>
      <c r="B6" s="3"/>
      <c r="C6" s="3"/>
      <c r="D6" s="3"/>
      <c r="E6" s="3"/>
      <c r="F6" s="3"/>
      <c r="G6" s="3"/>
      <c r="H6" s="3"/>
      <c r="I6" s="3"/>
    </row>
    <row r="7" spans="1:9" ht="49.5" customHeight="1" thickBot="1" x14ac:dyDescent="0.25">
      <c r="A7" s="87" t="s">
        <v>1</v>
      </c>
      <c r="B7" s="188" t="s">
        <v>0</v>
      </c>
      <c r="C7" s="188"/>
      <c r="D7" s="188"/>
      <c r="E7" s="188"/>
      <c r="F7" s="188"/>
      <c r="G7" s="188"/>
      <c r="H7" s="188"/>
      <c r="I7" s="88" t="s">
        <v>9</v>
      </c>
    </row>
    <row r="8" spans="1:9" s="6" customFormat="1" ht="24.95" customHeight="1" x14ac:dyDescent="0.2">
      <c r="A8" s="101">
        <v>1</v>
      </c>
      <c r="B8" s="189" t="s">
        <v>2</v>
      </c>
      <c r="C8" s="189"/>
      <c r="D8" s="189"/>
      <c r="E8" s="189"/>
      <c r="F8" s="189"/>
      <c r="G8" s="189"/>
      <c r="H8" s="189"/>
      <c r="I8" s="102">
        <f>'Свод. расчет'!AH15:AH15</f>
        <v>39797.317721393003</v>
      </c>
    </row>
    <row r="9" spans="1:9" s="6" customFormat="1" ht="24.95" customHeight="1" x14ac:dyDescent="0.2">
      <c r="A9" s="103">
        <v>2</v>
      </c>
      <c r="B9" s="192" t="s">
        <v>3</v>
      </c>
      <c r="C9" s="192"/>
      <c r="D9" s="192"/>
      <c r="E9" s="192"/>
      <c r="F9" s="192"/>
      <c r="G9" s="192"/>
      <c r="H9" s="192"/>
      <c r="I9" s="104">
        <f>'Свод. расчет'!X17:X17</f>
        <v>4775.6781265671598</v>
      </c>
    </row>
    <row r="10" spans="1:9" s="6" customFormat="1" ht="24.95" customHeight="1" x14ac:dyDescent="0.2">
      <c r="A10" s="103">
        <v>3</v>
      </c>
      <c r="B10" s="192" t="s">
        <v>4</v>
      </c>
      <c r="C10" s="192"/>
      <c r="D10" s="192"/>
      <c r="E10" s="192"/>
      <c r="F10" s="192"/>
      <c r="G10" s="192"/>
      <c r="H10" s="192"/>
      <c r="I10" s="104">
        <f>'Свод. расчет'!Z39:Z39</f>
        <v>8903.4129399999983</v>
      </c>
    </row>
    <row r="11" spans="1:9" s="6" customFormat="1" ht="24.95" customHeight="1" x14ac:dyDescent="0.2">
      <c r="A11" s="103">
        <v>4</v>
      </c>
      <c r="B11" s="192" t="s">
        <v>5</v>
      </c>
      <c r="C11" s="192"/>
      <c r="D11" s="192"/>
      <c r="E11" s="192"/>
      <c r="F11" s="192"/>
      <c r="G11" s="192"/>
      <c r="H11" s="192"/>
      <c r="I11" s="104">
        <f>'Свод. расчет'!AF39:AF39</f>
        <v>213772.26757999999</v>
      </c>
    </row>
    <row r="12" spans="1:9" s="6" customFormat="1" ht="24.95" customHeight="1" x14ac:dyDescent="0.2">
      <c r="A12" s="103">
        <v>5</v>
      </c>
      <c r="B12" s="192" t="s">
        <v>46</v>
      </c>
      <c r="C12" s="192"/>
      <c r="D12" s="192"/>
      <c r="E12" s="192"/>
      <c r="F12" s="192"/>
      <c r="G12" s="192"/>
      <c r="H12" s="192"/>
      <c r="I12" s="104">
        <f>'Свод. расчет'!AL39:AL39</f>
        <v>0</v>
      </c>
    </row>
    <row r="13" spans="1:9" s="6" customFormat="1" ht="24.95" customHeight="1" x14ac:dyDescent="0.2">
      <c r="A13" s="103">
        <v>6</v>
      </c>
      <c r="B13" s="192" t="s">
        <v>47</v>
      </c>
      <c r="C13" s="192"/>
      <c r="D13" s="192"/>
      <c r="E13" s="192"/>
      <c r="F13" s="192"/>
      <c r="G13" s="192"/>
      <c r="H13" s="192"/>
      <c r="I13" s="104">
        <f>'Свод. расчет'!AR39:AR39</f>
        <v>489.2</v>
      </c>
    </row>
    <row r="14" spans="1:9" s="6" customFormat="1" ht="24.95" customHeight="1" x14ac:dyDescent="0.2">
      <c r="A14" s="103">
        <v>7</v>
      </c>
      <c r="B14" s="192" t="s">
        <v>6</v>
      </c>
      <c r="C14" s="192"/>
      <c r="D14" s="192"/>
      <c r="E14" s="192"/>
      <c r="F14" s="192"/>
      <c r="G14" s="192"/>
      <c r="H14" s="192"/>
      <c r="I14" s="104">
        <f>'Свод. расчет'!AX39:AX39</f>
        <v>11125</v>
      </c>
    </row>
    <row r="15" spans="1:9" s="6" customFormat="1" ht="24.95" customHeight="1" x14ac:dyDescent="0.2">
      <c r="A15" s="103">
        <v>8</v>
      </c>
      <c r="B15" s="192" t="s">
        <v>35</v>
      </c>
      <c r="C15" s="192"/>
      <c r="D15" s="192"/>
      <c r="E15" s="192"/>
      <c r="F15" s="192"/>
      <c r="G15" s="192"/>
      <c r="H15" s="192"/>
      <c r="I15" s="104">
        <f>'Свод. расчет'!BJ41</f>
        <v>4418.7293515999991</v>
      </c>
    </row>
    <row r="16" spans="1:9" s="6" customFormat="1" ht="24.95" customHeight="1" thickBot="1" x14ac:dyDescent="0.25">
      <c r="A16" s="105">
        <v>9</v>
      </c>
      <c r="B16" s="193" t="s">
        <v>7</v>
      </c>
      <c r="C16" s="193"/>
      <c r="D16" s="193"/>
      <c r="E16" s="193"/>
      <c r="F16" s="193"/>
      <c r="G16" s="193"/>
      <c r="H16" s="193"/>
      <c r="I16" s="106">
        <f>'Свод. расчет'!BJ43:BJ43+'Свод. расчет'!BD39</f>
        <v>10918.451379</v>
      </c>
    </row>
    <row r="17" spans="1:10" s="6" customFormat="1" ht="24.95" customHeight="1" x14ac:dyDescent="0.2">
      <c r="A17" s="194" t="s">
        <v>8</v>
      </c>
      <c r="B17" s="194"/>
      <c r="C17" s="194"/>
      <c r="D17" s="194"/>
      <c r="E17" s="194"/>
      <c r="F17" s="194"/>
      <c r="G17" s="194"/>
      <c r="H17" s="194"/>
      <c r="I17" s="98">
        <f>SUM(I8:I16)</f>
        <v>294200.05709856015</v>
      </c>
      <c r="J17" s="46"/>
    </row>
    <row r="18" spans="1:10" ht="24.95" customHeight="1" x14ac:dyDescent="0.2">
      <c r="A18" s="182" t="s">
        <v>81</v>
      </c>
      <c r="B18" s="182"/>
      <c r="C18" s="182"/>
      <c r="D18" s="182"/>
      <c r="E18" s="182"/>
      <c r="F18" s="182"/>
      <c r="G18" s="182"/>
      <c r="H18" s="182"/>
      <c r="I18" s="99">
        <f>'Свод. расчет'!BJ47</f>
        <v>59003.467216469493</v>
      </c>
    </row>
    <row r="19" spans="1:10" ht="24.95" customHeight="1" x14ac:dyDescent="0.2">
      <c r="A19" s="182" t="s">
        <v>49</v>
      </c>
      <c r="B19" s="182"/>
      <c r="C19" s="182"/>
      <c r="D19" s="182"/>
      <c r="E19" s="182"/>
      <c r="F19" s="182"/>
      <c r="G19" s="182"/>
      <c r="H19" s="182"/>
      <c r="I19" s="99">
        <f>SUM(I17:I18)</f>
        <v>353203.52431502962</v>
      </c>
    </row>
    <row r="20" spans="1:10" ht="24.95" customHeight="1" x14ac:dyDescent="0.2">
      <c r="A20" s="182" t="s">
        <v>55</v>
      </c>
      <c r="B20" s="182"/>
      <c r="C20" s="182"/>
      <c r="D20" s="182"/>
      <c r="E20" s="182"/>
      <c r="F20" s="182"/>
      <c r="G20" s="182"/>
      <c r="H20" s="182"/>
      <c r="I20" s="99">
        <f>'Свод. расчет'!BJ51</f>
        <v>1093.5120778080948</v>
      </c>
    </row>
    <row r="21" spans="1:10" ht="24.95" customHeight="1" x14ac:dyDescent="0.2">
      <c r="A21" s="182" t="s">
        <v>8</v>
      </c>
      <c r="B21" s="182"/>
      <c r="C21" s="182"/>
      <c r="D21" s="182"/>
      <c r="E21" s="182"/>
      <c r="F21" s="182"/>
      <c r="G21" s="182"/>
      <c r="H21" s="182"/>
      <c r="I21" s="99">
        <f>SUM(I19:I20)</f>
        <v>354297.0363928377</v>
      </c>
    </row>
    <row r="22" spans="1:10" ht="24.95" customHeight="1" x14ac:dyDescent="0.2">
      <c r="A22" s="182" t="s">
        <v>92</v>
      </c>
      <c r="B22" s="182"/>
      <c r="C22" s="182"/>
      <c r="D22" s="182"/>
      <c r="E22" s="182"/>
      <c r="F22" s="182"/>
      <c r="G22" s="182"/>
      <c r="H22" s="182"/>
      <c r="I22" s="99">
        <f>I21*12%</f>
        <v>42515.644367140521</v>
      </c>
    </row>
    <row r="23" spans="1:10" ht="24.95" customHeight="1" x14ac:dyDescent="0.2">
      <c r="A23" s="182" t="s">
        <v>50</v>
      </c>
      <c r="B23" s="182"/>
      <c r="C23" s="182"/>
      <c r="D23" s="182"/>
      <c r="E23" s="182"/>
      <c r="F23" s="182"/>
      <c r="G23" s="182"/>
      <c r="H23" s="182"/>
      <c r="I23" s="99">
        <f>SUM(I21:I22)</f>
        <v>396812.68075997825</v>
      </c>
    </row>
    <row r="24" spans="1:10" x14ac:dyDescent="0.2">
      <c r="A24" s="183" t="s">
        <v>61</v>
      </c>
      <c r="B24" s="184"/>
      <c r="C24" s="184"/>
      <c r="D24" s="184"/>
      <c r="E24" s="184"/>
      <c r="F24" s="184"/>
      <c r="G24" s="184" t="s">
        <v>62</v>
      </c>
      <c r="H24" s="185"/>
      <c r="I24" s="99">
        <f>'Свод. расчет'!BJ59</f>
        <v>10628.91109178513</v>
      </c>
    </row>
    <row r="25" spans="1:10" x14ac:dyDescent="0.2">
      <c r="A25" s="183"/>
      <c r="B25" s="184"/>
      <c r="C25" s="184"/>
      <c r="D25" s="184"/>
      <c r="E25" s="184"/>
      <c r="F25" s="184"/>
      <c r="G25" s="184" t="s">
        <v>63</v>
      </c>
      <c r="H25" s="185"/>
      <c r="I25" s="99">
        <f>'Свод. расчет'!BJ61</f>
        <v>1108.8</v>
      </c>
    </row>
    <row r="26" spans="1:10" ht="24.75" customHeight="1" thickBot="1" x14ac:dyDescent="0.25">
      <c r="A26" s="186" t="s">
        <v>64</v>
      </c>
      <c r="B26" s="186"/>
      <c r="C26" s="186"/>
      <c r="D26" s="186"/>
      <c r="E26" s="186"/>
      <c r="F26" s="186"/>
      <c r="G26" s="186"/>
      <c r="H26" s="186"/>
      <c r="I26" s="100">
        <f>SUM(I23:I25)</f>
        <v>408550.39185176336</v>
      </c>
    </row>
    <row r="27" spans="1:10" ht="14.25" x14ac:dyDescent="0.2">
      <c r="A27" s="2"/>
      <c r="B27" s="2"/>
      <c r="C27" s="2"/>
      <c r="D27" s="2"/>
      <c r="E27" s="2"/>
      <c r="F27" s="2"/>
      <c r="G27" s="2"/>
      <c r="H27" s="2"/>
      <c r="I27" s="2"/>
    </row>
    <row r="28" spans="1:10" ht="14.25" x14ac:dyDescent="0.2">
      <c r="A28" s="2"/>
      <c r="B28" s="2"/>
      <c r="C28" s="2"/>
      <c r="D28" s="2"/>
      <c r="E28" s="2"/>
      <c r="F28" s="2"/>
      <c r="G28" s="2"/>
      <c r="H28" s="2"/>
      <c r="I28" s="2"/>
    </row>
    <row r="29" spans="1:10" ht="14.25" x14ac:dyDescent="0.2">
      <c r="A29" s="2"/>
      <c r="B29" s="2"/>
      <c r="C29" s="2"/>
      <c r="D29" s="2"/>
      <c r="E29" s="2"/>
      <c r="F29" s="2"/>
      <c r="G29" s="2"/>
      <c r="H29" s="2"/>
      <c r="I29" s="2"/>
    </row>
    <row r="30" spans="1:10" ht="14.25" x14ac:dyDescent="0.2">
      <c r="A30" s="2"/>
      <c r="B30" s="2"/>
      <c r="C30" s="2"/>
      <c r="D30" s="2"/>
      <c r="E30" s="2"/>
      <c r="F30" s="2"/>
      <c r="G30" s="2"/>
      <c r="H30" s="2"/>
      <c r="I30" s="2"/>
    </row>
    <row r="31" spans="1:10" ht="15" x14ac:dyDescent="0.25">
      <c r="A31" s="2"/>
      <c r="B31" s="2"/>
      <c r="C31" s="4" t="str">
        <f>'Пояс. зап.'!C35</f>
        <v>Проверил</v>
      </c>
      <c r="D31" s="4"/>
      <c r="E31" s="4"/>
      <c r="G31" s="58" t="str">
        <f>'Пояс. зап.'!G35:G35</f>
        <v>Саитов Б.</v>
      </c>
      <c r="H31" s="58"/>
      <c r="I31" s="2"/>
    </row>
    <row r="32" spans="1:10" ht="15" x14ac:dyDescent="0.25">
      <c r="A32" s="2"/>
      <c r="B32" s="2"/>
      <c r="C32" s="4"/>
      <c r="D32" s="4"/>
      <c r="E32" s="4"/>
      <c r="F32" s="47"/>
      <c r="G32" s="47"/>
      <c r="H32" s="47"/>
      <c r="I32" s="2"/>
    </row>
    <row r="33" spans="1:9" ht="15" x14ac:dyDescent="0.25">
      <c r="A33" s="2"/>
      <c r="B33" s="2"/>
      <c r="C33" s="4"/>
      <c r="D33" s="4"/>
      <c r="E33" s="4"/>
      <c r="F33" s="4"/>
      <c r="G33" s="4"/>
      <c r="H33" s="4"/>
      <c r="I33" s="2"/>
    </row>
    <row r="34" spans="1:9" ht="15" x14ac:dyDescent="0.25">
      <c r="A34" s="2"/>
      <c r="B34" s="2"/>
      <c r="C34" s="4" t="str">
        <f>'Пояс. зап.'!C38</f>
        <v>Составил:</v>
      </c>
      <c r="D34" s="4"/>
      <c r="E34" s="4"/>
      <c r="G34" s="58" t="str">
        <f>'Пояс. зап.'!G38:G38</f>
        <v>Джусипбаев А.</v>
      </c>
      <c r="H34" s="58"/>
      <c r="I34" s="2"/>
    </row>
    <row r="35" spans="1:9" ht="15" x14ac:dyDescent="0.25">
      <c r="A35" s="2"/>
      <c r="B35" s="2"/>
      <c r="C35" s="4"/>
      <c r="D35" s="4"/>
      <c r="E35" s="4"/>
      <c r="F35" s="4"/>
      <c r="G35" s="4"/>
      <c r="H35" s="4"/>
      <c r="I35" s="2"/>
    </row>
    <row r="36" spans="1:9" ht="15" x14ac:dyDescent="0.25">
      <c r="A36" s="2"/>
      <c r="B36" s="2"/>
      <c r="C36" s="4"/>
      <c r="D36" s="4"/>
      <c r="E36" s="4"/>
      <c r="F36" s="4"/>
      <c r="G36" s="4"/>
      <c r="H36" s="4"/>
      <c r="I36" s="2"/>
    </row>
    <row r="37" spans="1:9" ht="15" x14ac:dyDescent="0.25">
      <c r="A37" s="2"/>
      <c r="B37" s="2"/>
      <c r="C37" s="4"/>
      <c r="D37" s="4"/>
      <c r="E37" s="4"/>
      <c r="F37" s="4"/>
      <c r="G37" s="4"/>
      <c r="H37" s="4"/>
      <c r="I37" s="2"/>
    </row>
    <row r="38" spans="1:9" ht="14.25" x14ac:dyDescent="0.2">
      <c r="A38" s="2"/>
      <c r="B38" s="2"/>
      <c r="C38" s="2"/>
      <c r="D38" s="2"/>
      <c r="E38" s="2"/>
      <c r="F38" s="2"/>
      <c r="G38" s="2"/>
      <c r="H38" s="2"/>
      <c r="I38" s="2"/>
    </row>
    <row r="39" spans="1:9" ht="14.25" x14ac:dyDescent="0.2">
      <c r="A39" s="2"/>
      <c r="B39" s="2"/>
      <c r="C39" s="2"/>
      <c r="D39" s="2"/>
      <c r="E39" s="2"/>
      <c r="F39" s="2"/>
      <c r="G39" s="2"/>
      <c r="H39" s="2"/>
      <c r="I39" s="2"/>
    </row>
    <row r="40" spans="1:9" ht="14.25" x14ac:dyDescent="0.2">
      <c r="A40" s="2"/>
      <c r="B40" s="2"/>
      <c r="C40" s="2"/>
      <c r="D40" s="2"/>
      <c r="E40" s="2"/>
      <c r="F40" s="2"/>
      <c r="G40" s="2"/>
      <c r="H40" s="2"/>
      <c r="I40" s="2"/>
    </row>
    <row r="41" spans="1:9" ht="14.25" x14ac:dyDescent="0.2">
      <c r="A41" s="2"/>
      <c r="B41" s="2"/>
      <c r="C41" s="2"/>
      <c r="D41" s="2"/>
      <c r="E41" s="2"/>
      <c r="F41" s="2"/>
      <c r="G41" s="2"/>
      <c r="H41" s="2"/>
      <c r="I41" s="2"/>
    </row>
    <row r="42" spans="1:9" ht="14.25" x14ac:dyDescent="0.2">
      <c r="A42" s="2"/>
      <c r="B42" s="2"/>
      <c r="C42" s="2"/>
      <c r="D42" s="2"/>
      <c r="E42" s="2"/>
      <c r="F42" s="2"/>
      <c r="G42" s="2"/>
      <c r="H42" s="2"/>
      <c r="I42" s="2"/>
    </row>
    <row r="43" spans="1:9" ht="14.25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ht="14.25" x14ac:dyDescent="0.2">
      <c r="A44" s="2"/>
      <c r="B44" s="2"/>
      <c r="C44" s="2"/>
      <c r="D44" s="2"/>
      <c r="E44" s="2"/>
      <c r="F44" s="2"/>
      <c r="G44" s="2"/>
      <c r="H44" s="2"/>
      <c r="I44" s="2"/>
    </row>
  </sheetData>
  <sheetProtection formatCells="0" formatColumns="0" formatRows="0" insertColumns="0" insertRows="0" insertHyperlinks="0" deleteColumns="0" deleteRows="0" sort="0" autoFilter="0" pivotTables="0"/>
  <mergeCells count="24">
    <mergeCell ref="B9:H9"/>
    <mergeCell ref="B10:H10"/>
    <mergeCell ref="B16:H16"/>
    <mergeCell ref="A18:H18"/>
    <mergeCell ref="B11:H11"/>
    <mergeCell ref="B15:H15"/>
    <mergeCell ref="B14:H14"/>
    <mergeCell ref="B12:H12"/>
    <mergeCell ref="B13:H13"/>
    <mergeCell ref="A17:H17"/>
    <mergeCell ref="A1:I1"/>
    <mergeCell ref="B7:H7"/>
    <mergeCell ref="B8:H8"/>
    <mergeCell ref="A4:I4"/>
    <mergeCell ref="A5:I5"/>
    <mergeCell ref="A19:H19"/>
    <mergeCell ref="A24:F25"/>
    <mergeCell ref="G24:H24"/>
    <mergeCell ref="G25:H25"/>
    <mergeCell ref="A26:H26"/>
    <mergeCell ref="A22:H22"/>
    <mergeCell ref="A21:H21"/>
    <mergeCell ref="A20:H20"/>
    <mergeCell ref="A23:H23"/>
  </mergeCells>
  <phoneticPr fontId="6" type="noConversion"/>
  <pageMargins left="0.67" right="0.6" top="0.84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CJ73"/>
  <sheetViews>
    <sheetView tabSelected="1" topLeftCell="A19" zoomScaleNormal="100" workbookViewId="0">
      <selection activeCell="BJ57" sqref="BJ57:BO58"/>
    </sheetView>
  </sheetViews>
  <sheetFormatPr defaultRowHeight="12.75" x14ac:dyDescent="0.2"/>
  <cols>
    <col min="1" max="2" width="1.7109375" customWidth="1"/>
    <col min="3" max="4" width="1.42578125" customWidth="1"/>
    <col min="5" max="5" width="0.85546875" customWidth="1"/>
    <col min="6" max="12" width="1.5703125" customWidth="1"/>
    <col min="13" max="13" width="2.7109375" customWidth="1"/>
    <col min="14" max="15" width="1.5703125" customWidth="1"/>
    <col min="16" max="16" width="2.5703125" customWidth="1"/>
    <col min="17" max="18" width="1.5703125" customWidth="1"/>
    <col min="19" max="19" width="1.140625" customWidth="1"/>
    <col min="20" max="20" width="2" customWidth="1"/>
    <col min="21" max="21" width="2.42578125" customWidth="1"/>
    <col min="22" max="24" width="1.7109375" customWidth="1"/>
    <col min="25" max="25" width="2" customWidth="1"/>
    <col min="26" max="30" width="1.7109375" customWidth="1"/>
    <col min="31" max="31" width="1.42578125" customWidth="1"/>
    <col min="32" max="37" width="1.7109375" customWidth="1"/>
    <col min="38" max="38" width="1.42578125" customWidth="1"/>
    <col min="39" max="42" width="1.5703125" customWidth="1"/>
    <col min="43" max="43" width="2" customWidth="1"/>
    <col min="44" max="44" width="1.5703125" customWidth="1"/>
    <col min="45" max="45" width="2" customWidth="1"/>
    <col min="46" max="49" width="1.5703125" customWidth="1"/>
    <col min="50" max="55" width="1.7109375" customWidth="1"/>
    <col min="56" max="60" width="1.5703125" customWidth="1"/>
    <col min="61" max="61" width="1" customWidth="1"/>
    <col min="62" max="66" width="1.5703125" customWidth="1"/>
    <col min="67" max="67" width="2.28515625" customWidth="1"/>
    <col min="68" max="68" width="10.85546875" bestFit="1" customWidth="1"/>
  </cols>
  <sheetData>
    <row r="1" spans="1:88" ht="15" x14ac:dyDescent="0.25">
      <c r="A1" s="187" t="str">
        <f>'Пояс. зап.'!A3:I3</f>
        <v>Расчет ориентировочной стартовой стоимости. Ведомость потребных ресурсов.
Ведомость объемов работ.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7"/>
    </row>
    <row r="2" spans="1:88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</row>
    <row r="3" spans="1:88" ht="30.75" customHeight="1" x14ac:dyDescent="0.2">
      <c r="A3" s="190" t="str">
        <f>'Тит. лист'!B27:B27</f>
        <v>Капитальный ремонт здания Турткульского центра банковских услуг АО Национальный банк ВЭД РУ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</row>
    <row r="4" spans="1:88" ht="15.75" customHeight="1" x14ac:dyDescent="0.2">
      <c r="A4" s="255"/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5"/>
      <c r="BF4" s="255"/>
      <c r="BG4" s="255"/>
      <c r="BH4" s="255"/>
      <c r="BI4" s="255"/>
      <c r="BJ4" s="255"/>
      <c r="BK4" s="255"/>
      <c r="BL4" s="255"/>
      <c r="BM4" s="255"/>
      <c r="BN4" s="255"/>
      <c r="BO4" s="255"/>
    </row>
    <row r="5" spans="1:88" ht="11.25" customHeight="1" x14ac:dyDescent="0.2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4"/>
      <c r="BA5" s="254"/>
      <c r="BB5" s="254"/>
      <c r="BC5" s="254"/>
      <c r="BD5" s="254"/>
      <c r="BE5" s="254"/>
      <c r="BF5" s="254"/>
      <c r="BG5" s="254"/>
      <c r="BH5" s="254"/>
      <c r="BI5" s="254"/>
      <c r="BJ5" s="254"/>
      <c r="BK5" s="254"/>
      <c r="BL5" s="254"/>
      <c r="BM5" s="254"/>
      <c r="BN5" s="254"/>
      <c r="BO5" s="254"/>
    </row>
    <row r="6" spans="1:88" s="25" customFormat="1" ht="29.25" customHeight="1" x14ac:dyDescent="0.2">
      <c r="A6" s="251" t="s">
        <v>94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1"/>
      <c r="BA6" s="251"/>
      <c r="BB6" s="251"/>
      <c r="BC6" s="251"/>
      <c r="BD6" s="251"/>
      <c r="BE6" s="251"/>
      <c r="BF6" s="251"/>
      <c r="BG6" s="251"/>
      <c r="BH6" s="251"/>
      <c r="BI6" s="251"/>
      <c r="BJ6" s="251"/>
      <c r="BK6" s="251"/>
      <c r="BL6" s="251"/>
      <c r="BM6" s="251"/>
      <c r="BN6" s="251"/>
      <c r="BO6" s="251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</row>
    <row r="7" spans="1:88" x14ac:dyDescent="0.2">
      <c r="A7" s="26"/>
      <c r="B7" s="26"/>
      <c r="C7" s="26"/>
      <c r="D7" s="26"/>
      <c r="E7" s="27"/>
      <c r="F7" s="27"/>
      <c r="G7" s="28"/>
      <c r="H7" s="26"/>
      <c r="I7" s="37"/>
      <c r="J7" s="253">
        <v>3381906.8316000002</v>
      </c>
      <c r="K7" s="253"/>
      <c r="L7" s="253"/>
      <c r="M7" s="253"/>
      <c r="N7" s="253"/>
      <c r="O7" s="253"/>
      <c r="P7" s="253"/>
      <c r="Q7" s="89" t="s">
        <v>10</v>
      </c>
      <c r="R7" s="89"/>
      <c r="S7" s="89"/>
      <c r="T7" s="29"/>
      <c r="U7" s="27"/>
      <c r="V7" s="27"/>
      <c r="W7" s="27"/>
      <c r="X7" s="27"/>
      <c r="Y7" s="27"/>
      <c r="Z7" s="27"/>
      <c r="AA7" s="27"/>
      <c r="AB7" s="27"/>
      <c r="AC7" s="27"/>
      <c r="AD7" s="27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x14ac:dyDescent="0.2">
      <c r="A8" s="30" t="s">
        <v>36</v>
      </c>
      <c r="B8" s="30"/>
      <c r="C8" s="30"/>
      <c r="D8" s="30"/>
      <c r="E8" s="30"/>
      <c r="F8" s="30"/>
      <c r="G8" s="30"/>
      <c r="H8" s="30"/>
      <c r="I8" s="30"/>
      <c r="J8" s="31"/>
      <c r="K8" s="31"/>
      <c r="L8" s="30"/>
      <c r="M8" s="30"/>
      <c r="N8" s="30"/>
      <c r="O8" s="30"/>
      <c r="P8" s="30"/>
      <c r="Q8" s="31"/>
      <c r="R8" s="3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</row>
    <row r="9" spans="1:88" x14ac:dyDescent="0.2">
      <c r="A9" s="29"/>
      <c r="B9" s="29"/>
      <c r="C9" s="29"/>
      <c r="D9" s="29"/>
      <c r="E9" s="32"/>
      <c r="F9" s="32"/>
      <c r="G9" s="29"/>
      <c r="H9" s="29"/>
      <c r="I9" s="29"/>
      <c r="J9" s="252">
        <v>164.67</v>
      </c>
      <c r="K9" s="252"/>
      <c r="L9" s="252"/>
      <c r="M9" s="252"/>
      <c r="N9" s="91" t="s">
        <v>11</v>
      </c>
      <c r="O9" s="92"/>
      <c r="P9" s="92"/>
      <c r="Q9" s="29"/>
      <c r="R9" s="29"/>
      <c r="S9" s="29"/>
      <c r="T9" s="29"/>
      <c r="U9" s="29"/>
      <c r="V9" s="29"/>
      <c r="W9" s="32"/>
      <c r="X9" s="32"/>
      <c r="Y9" s="32"/>
      <c r="Z9" s="32"/>
      <c r="AA9" s="32"/>
      <c r="AB9" s="32"/>
      <c r="AC9" s="32"/>
      <c r="AD9" s="32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</row>
    <row r="10" spans="1:88" x14ac:dyDescent="0.2">
      <c r="A10" s="30" t="s">
        <v>37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1"/>
      <c r="O10" s="31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</row>
    <row r="11" spans="1:88" x14ac:dyDescent="0.2">
      <c r="A11" s="32"/>
      <c r="B11" s="32"/>
      <c r="C11" s="32"/>
      <c r="D11" s="32"/>
      <c r="E11" s="32"/>
      <c r="F11" s="32"/>
      <c r="G11" s="32"/>
      <c r="H11" s="32"/>
      <c r="I11" s="32"/>
      <c r="J11" s="248" t="s">
        <v>17</v>
      </c>
      <c r="K11" s="248"/>
      <c r="L11" s="248"/>
      <c r="M11" s="94" t="s">
        <v>13</v>
      </c>
      <c r="N11" s="247">
        <f>J7</f>
        <v>3381906.8316000002</v>
      </c>
      <c r="O11" s="247"/>
      <c r="P11" s="247"/>
      <c r="Q11" s="247"/>
      <c r="R11" s="247"/>
      <c r="S11" s="247"/>
      <c r="T11" s="247"/>
      <c r="U11" s="89" t="s">
        <v>12</v>
      </c>
      <c r="V11" s="247">
        <f>J9</f>
        <v>164.67</v>
      </c>
      <c r="W11" s="247"/>
      <c r="X11" s="247"/>
      <c r="Y11" s="247"/>
      <c r="Z11" s="89" t="s">
        <v>13</v>
      </c>
      <c r="AA11" s="249">
        <f>N11/V11</f>
        <v>20537.480000000003</v>
      </c>
      <c r="AB11" s="249"/>
      <c r="AC11" s="249"/>
      <c r="AD11" s="249"/>
      <c r="AE11" s="249"/>
      <c r="AF11" s="249"/>
      <c r="AG11" s="89" t="s">
        <v>14</v>
      </c>
      <c r="AH11" s="89"/>
      <c r="AI11" s="89"/>
      <c r="AJ11" s="93"/>
      <c r="AK11" s="93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9"/>
      <c r="AY11" s="69"/>
      <c r="AZ11" s="69"/>
      <c r="BA11" s="69"/>
      <c r="BB11" s="69"/>
      <c r="BC11" s="69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122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</row>
    <row r="12" spans="1:88" x14ac:dyDescent="0.2">
      <c r="A12" s="30" t="s">
        <v>38</v>
      </c>
      <c r="B12" s="30"/>
      <c r="C12" s="30"/>
      <c r="D12" s="30"/>
      <c r="E12" s="30"/>
      <c r="F12" s="30"/>
      <c r="G12" s="30"/>
      <c r="H12" s="30"/>
      <c r="I12" s="30"/>
      <c r="J12" s="30"/>
      <c r="K12" s="31"/>
      <c r="L12" s="31"/>
      <c r="M12" s="31"/>
      <c r="N12" s="30"/>
      <c r="O12" s="30"/>
      <c r="P12" s="30"/>
      <c r="Q12" s="30"/>
      <c r="R12" s="30"/>
      <c r="S12" s="30"/>
      <c r="T12" s="30"/>
      <c r="U12" s="30"/>
      <c r="V12" s="31"/>
      <c r="W12" s="31"/>
      <c r="X12" s="30"/>
      <c r="Y12" s="30"/>
      <c r="Z12" s="30"/>
      <c r="AA12" s="30"/>
      <c r="AB12" s="31"/>
      <c r="AC12" s="31"/>
      <c r="AD12" s="31"/>
      <c r="AE12" s="31"/>
      <c r="AF12" s="31"/>
      <c r="AG12" s="31"/>
      <c r="AH12" s="31"/>
      <c r="AI12" s="31"/>
      <c r="AJ12" s="31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1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</row>
    <row r="13" spans="1:88" x14ac:dyDescent="0.2">
      <c r="A13" s="29"/>
      <c r="B13" s="29"/>
      <c r="C13" s="29"/>
      <c r="D13" s="29"/>
      <c r="E13" s="29"/>
      <c r="F13" s="29"/>
      <c r="G13" s="29"/>
      <c r="H13" s="29"/>
      <c r="I13" s="29"/>
      <c r="J13" s="248" t="s">
        <v>15</v>
      </c>
      <c r="K13" s="248"/>
      <c r="L13" s="248"/>
      <c r="M13" s="248"/>
      <c r="N13" s="89" t="s">
        <v>13</v>
      </c>
      <c r="O13" s="247">
        <f>T39</f>
        <v>1937.7897249999999</v>
      </c>
      <c r="P13" s="247"/>
      <c r="Q13" s="247"/>
      <c r="R13" s="247"/>
      <c r="S13" s="247"/>
      <c r="T13" s="247"/>
      <c r="U13" s="247"/>
      <c r="V13" s="92" t="s">
        <v>16</v>
      </c>
      <c r="W13" s="92"/>
      <c r="X13" s="92"/>
      <c r="Y13" s="91"/>
      <c r="Z13" s="32"/>
      <c r="AA13" s="32"/>
      <c r="AB13" s="32"/>
      <c r="AC13" s="32"/>
      <c r="AD13" s="32"/>
      <c r="AE13" s="32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</row>
    <row r="14" spans="1:88" x14ac:dyDescent="0.2">
      <c r="A14" s="30" t="s">
        <v>39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  <c r="S14" s="30"/>
      <c r="T14" s="30"/>
      <c r="U14" s="31"/>
      <c r="V14" s="31"/>
      <c r="W14" s="31"/>
      <c r="X14" s="30"/>
      <c r="Y14" s="31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</row>
    <row r="15" spans="1:88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48" t="s">
        <v>18</v>
      </c>
      <c r="K15" s="248"/>
      <c r="L15" s="248"/>
      <c r="M15" s="92" t="s">
        <v>13</v>
      </c>
      <c r="N15" s="247">
        <f>O13</f>
        <v>1937.7897249999999</v>
      </c>
      <c r="O15" s="247"/>
      <c r="P15" s="247"/>
      <c r="Q15" s="247"/>
      <c r="R15" s="247"/>
      <c r="S15" s="247"/>
      <c r="T15" s="247"/>
      <c r="U15" s="92" t="s">
        <v>19</v>
      </c>
      <c r="V15" s="247">
        <f>AA11</f>
        <v>20537.480000000003</v>
      </c>
      <c r="W15" s="247"/>
      <c r="X15" s="247"/>
      <c r="Y15" s="247"/>
      <c r="Z15" s="247"/>
      <c r="AA15" s="247"/>
      <c r="AB15" s="92" t="s">
        <v>12</v>
      </c>
      <c r="AC15" s="250">
        <v>1000</v>
      </c>
      <c r="AD15" s="250"/>
      <c r="AE15" s="250"/>
      <c r="AF15" s="250"/>
      <c r="AG15" s="92" t="s">
        <v>13</v>
      </c>
      <c r="AH15" s="247">
        <f>N15*V15/AC15</f>
        <v>39797.317721393003</v>
      </c>
      <c r="AI15" s="247"/>
      <c r="AJ15" s="247"/>
      <c r="AK15" s="247"/>
      <c r="AL15" s="247"/>
      <c r="AM15" s="247"/>
      <c r="AN15" s="247"/>
      <c r="AO15" s="89" t="s">
        <v>20</v>
      </c>
      <c r="AP15" s="89"/>
      <c r="AQ15" s="89"/>
      <c r="AR15" s="89"/>
      <c r="AS15" s="89"/>
      <c r="AT15" s="37"/>
      <c r="AU15" s="37"/>
      <c r="AV15" s="37"/>
      <c r="AW15" s="37"/>
      <c r="AX15" s="37"/>
      <c r="AY15" s="70"/>
      <c r="AZ15" s="70"/>
      <c r="BA15" s="70"/>
      <c r="BB15" s="70"/>
      <c r="BC15" s="70"/>
      <c r="BD15" s="70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43"/>
      <c r="BQ15" s="43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</row>
    <row r="16" spans="1:88" x14ac:dyDescent="0.2">
      <c r="A16" s="30" t="s">
        <v>84</v>
      </c>
      <c r="B16" s="30"/>
      <c r="C16" s="30"/>
      <c r="D16" s="30"/>
      <c r="E16" s="30"/>
      <c r="F16" s="30"/>
      <c r="G16" s="30"/>
      <c r="H16" s="30"/>
      <c r="I16" s="30"/>
      <c r="J16" s="30"/>
      <c r="K16" s="31"/>
      <c r="L16" s="31"/>
      <c r="M16" s="30"/>
      <c r="N16" s="39"/>
      <c r="O16" s="34"/>
      <c r="P16" s="34"/>
      <c r="Q16" s="34"/>
      <c r="R16" s="34"/>
      <c r="S16" s="34"/>
      <c r="T16" s="34"/>
      <c r="U16" s="30"/>
      <c r="V16" s="35"/>
      <c r="W16" s="34"/>
      <c r="X16" s="34"/>
      <c r="Y16" s="34"/>
      <c r="Z16" s="34"/>
      <c r="AA16" s="34"/>
      <c r="AB16" s="31"/>
      <c r="AC16" s="39"/>
      <c r="AD16" s="39"/>
      <c r="AE16" s="39"/>
      <c r="AF16" s="39"/>
      <c r="AG16" s="30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1"/>
      <c r="AZ16" s="31"/>
      <c r="BA16" s="31"/>
      <c r="BB16" s="31"/>
      <c r="BC16" s="31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44"/>
      <c r="BQ16" s="44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</row>
    <row r="17" spans="1:88" x14ac:dyDescent="0.2">
      <c r="A17" s="29"/>
      <c r="B17" s="29"/>
      <c r="C17" s="29"/>
      <c r="D17" s="29"/>
      <c r="E17" s="29"/>
      <c r="F17" s="29"/>
      <c r="G17" s="29"/>
      <c r="H17" s="29"/>
      <c r="I17" s="37"/>
      <c r="J17" s="247">
        <f>AH15</f>
        <v>39797.317721393003</v>
      </c>
      <c r="K17" s="247"/>
      <c r="L17" s="247"/>
      <c r="M17" s="247"/>
      <c r="N17" s="247"/>
      <c r="O17" s="247"/>
      <c r="P17" s="247"/>
      <c r="Q17" s="91" t="s">
        <v>19</v>
      </c>
      <c r="R17" s="249">
        <v>0.12</v>
      </c>
      <c r="S17" s="249"/>
      <c r="T17" s="249"/>
      <c r="U17" s="249"/>
      <c r="V17" s="249"/>
      <c r="W17" s="89" t="s">
        <v>13</v>
      </c>
      <c r="X17" s="247">
        <f>J17*R17</f>
        <v>4775.6781265671598</v>
      </c>
      <c r="Y17" s="247"/>
      <c r="Z17" s="247"/>
      <c r="AA17" s="247"/>
      <c r="AB17" s="247"/>
      <c r="AC17" s="247"/>
      <c r="AD17" s="91" t="s">
        <v>20</v>
      </c>
      <c r="AE17" s="94"/>
      <c r="AF17" s="94"/>
      <c r="AG17" s="92"/>
      <c r="AH17" s="9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43"/>
      <c r="BQ17" s="43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</row>
    <row r="18" spans="1:88" x14ac:dyDescent="0.2">
      <c r="A18" s="30" t="s">
        <v>56</v>
      </c>
      <c r="B18" s="30"/>
      <c r="C18" s="30"/>
      <c r="D18" s="30"/>
      <c r="E18" s="30"/>
      <c r="F18" s="30"/>
      <c r="G18" s="30"/>
      <c r="H18" s="30"/>
      <c r="I18" s="30"/>
      <c r="J18" s="40"/>
      <c r="K18" s="30"/>
      <c r="L18" s="31"/>
      <c r="M18" s="30"/>
      <c r="N18" s="34"/>
      <c r="O18" s="34"/>
      <c r="P18" s="34"/>
      <c r="Q18" s="39"/>
      <c r="R18" s="34"/>
      <c r="S18" s="34"/>
      <c r="T18" s="34"/>
      <c r="U18" s="30"/>
      <c r="V18" s="38"/>
      <c r="W18" s="39"/>
      <c r="X18" s="39"/>
      <c r="Y18" s="34"/>
      <c r="Z18" s="39"/>
      <c r="AA18" s="39"/>
      <c r="AB18" s="30"/>
      <c r="AC18" s="34"/>
      <c r="AD18" s="39"/>
      <c r="AE18" s="39"/>
      <c r="AF18" s="39"/>
      <c r="AG18" s="31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44"/>
      <c r="BQ18" s="44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</row>
    <row r="19" spans="1:88" x14ac:dyDescent="0.2">
      <c r="A19" s="29"/>
      <c r="B19" s="29"/>
      <c r="C19" s="29"/>
      <c r="D19" s="29"/>
      <c r="E19" s="29"/>
      <c r="F19" s="29"/>
      <c r="G19" s="29"/>
      <c r="H19" s="29"/>
      <c r="I19" s="37"/>
      <c r="J19" s="247">
        <f>AH15</f>
        <v>39797.317721393003</v>
      </c>
      <c r="K19" s="247"/>
      <c r="L19" s="247"/>
      <c r="M19" s="247"/>
      <c r="N19" s="247"/>
      <c r="O19" s="247"/>
      <c r="P19" s="247"/>
      <c r="Q19" s="91" t="s">
        <v>21</v>
      </c>
      <c r="R19" s="247">
        <f>X17</f>
        <v>4775.6781265671598</v>
      </c>
      <c r="S19" s="247"/>
      <c r="T19" s="247"/>
      <c r="U19" s="247"/>
      <c r="V19" s="247"/>
      <c r="W19" s="94" t="s">
        <v>13</v>
      </c>
      <c r="X19" s="247">
        <f>J19+R19</f>
        <v>44572.995847960163</v>
      </c>
      <c r="Y19" s="247"/>
      <c r="Z19" s="247"/>
      <c r="AA19" s="247"/>
      <c r="AB19" s="247"/>
      <c r="AC19" s="247"/>
      <c r="AD19" s="90" t="s">
        <v>22</v>
      </c>
      <c r="AE19" s="91"/>
      <c r="AF19" s="94"/>
      <c r="AG19" s="92"/>
      <c r="AH19" s="9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43"/>
      <c r="BQ19" s="43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</row>
    <row r="20" spans="1:88" x14ac:dyDescent="0.2">
      <c r="A20" s="29"/>
      <c r="B20" s="29"/>
      <c r="C20" s="29"/>
      <c r="D20" s="29"/>
      <c r="E20" s="29"/>
      <c r="F20" s="29"/>
      <c r="G20" s="29"/>
      <c r="H20" s="29"/>
      <c r="I20" s="37"/>
      <c r="J20" s="68"/>
      <c r="K20" s="68"/>
      <c r="L20" s="68"/>
      <c r="M20" s="68"/>
      <c r="N20" s="68"/>
      <c r="O20" s="68"/>
      <c r="P20" s="68"/>
      <c r="Q20" s="69"/>
      <c r="R20" s="68"/>
      <c r="S20" s="78"/>
      <c r="T20" s="78"/>
      <c r="U20" s="78"/>
      <c r="V20" s="78"/>
      <c r="W20" s="78"/>
      <c r="X20" s="68"/>
      <c r="Y20" s="78"/>
      <c r="Z20" s="78"/>
      <c r="AA20" s="78"/>
      <c r="AB20" s="78"/>
      <c r="AC20" s="78"/>
      <c r="AD20" s="79"/>
      <c r="AE20" s="69"/>
      <c r="AF20" s="78"/>
      <c r="AG20" s="70"/>
      <c r="AH20" s="68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43"/>
      <c r="BQ20" s="43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</row>
    <row r="21" spans="1:88" x14ac:dyDescent="0.2">
      <c r="BP21" s="43"/>
      <c r="BQ21" s="44"/>
    </row>
    <row r="22" spans="1:88" ht="25.5" customHeight="1" x14ac:dyDescent="0.2">
      <c r="A22" s="240" t="s">
        <v>26</v>
      </c>
      <c r="B22" s="240"/>
      <c r="C22" s="240" t="s">
        <v>40</v>
      </c>
      <c r="D22" s="240"/>
      <c r="E22" s="240"/>
      <c r="F22" s="240" t="s">
        <v>27</v>
      </c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0" t="s">
        <v>24</v>
      </c>
      <c r="U22" s="240"/>
      <c r="V22" s="240"/>
      <c r="W22" s="240"/>
      <c r="X22" s="240"/>
      <c r="Y22" s="240"/>
      <c r="Z22" s="240" t="s">
        <v>23</v>
      </c>
      <c r="AA22" s="240"/>
      <c r="AB22" s="240"/>
      <c r="AC22" s="240"/>
      <c r="AD22" s="240"/>
      <c r="AE22" s="240"/>
      <c r="AF22" s="240" t="s">
        <v>42</v>
      </c>
      <c r="AG22" s="240"/>
      <c r="AH22" s="240"/>
      <c r="AI22" s="240"/>
      <c r="AJ22" s="240"/>
      <c r="AK22" s="240"/>
      <c r="AL22" s="240" t="s">
        <v>44</v>
      </c>
      <c r="AM22" s="240"/>
      <c r="AN22" s="240"/>
      <c r="AO22" s="240"/>
      <c r="AP22" s="240"/>
      <c r="AQ22" s="240"/>
      <c r="AR22" s="240" t="s">
        <v>43</v>
      </c>
      <c r="AS22" s="240"/>
      <c r="AT22" s="240"/>
      <c r="AU22" s="240"/>
      <c r="AV22" s="240"/>
      <c r="AW22" s="240"/>
      <c r="AX22" s="240" t="s">
        <v>41</v>
      </c>
      <c r="AY22" s="240"/>
      <c r="AZ22" s="240"/>
      <c r="BA22" s="240"/>
      <c r="BB22" s="240"/>
      <c r="BC22" s="240"/>
      <c r="BD22" s="240" t="s">
        <v>45</v>
      </c>
      <c r="BE22" s="240"/>
      <c r="BF22" s="240"/>
      <c r="BG22" s="240"/>
      <c r="BH22" s="240"/>
      <c r="BI22" s="240"/>
      <c r="BJ22" s="240" t="s">
        <v>28</v>
      </c>
      <c r="BK22" s="240"/>
      <c r="BL22" s="240"/>
      <c r="BM22" s="240"/>
      <c r="BN22" s="240"/>
      <c r="BO22" s="240"/>
    </row>
    <row r="23" spans="1:88" x14ac:dyDescent="0.2">
      <c r="A23" s="240"/>
      <c r="B23" s="240"/>
      <c r="C23" s="240"/>
      <c r="D23" s="240"/>
      <c r="E23" s="240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0" t="s">
        <v>25</v>
      </c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240"/>
      <c r="AP23" s="240"/>
      <c r="AQ23" s="240"/>
      <c r="AR23" s="240"/>
      <c r="AS23" s="240"/>
      <c r="AT23" s="240"/>
      <c r="AU23" s="240"/>
      <c r="AV23" s="240"/>
      <c r="AW23" s="240"/>
      <c r="AX23" s="240"/>
      <c r="AY23" s="240"/>
      <c r="AZ23" s="240"/>
      <c r="BA23" s="240"/>
      <c r="BB23" s="240"/>
      <c r="BC23" s="240"/>
      <c r="BD23" s="240"/>
      <c r="BE23" s="240"/>
      <c r="BF23" s="240"/>
      <c r="BG23" s="240"/>
      <c r="BH23" s="240"/>
      <c r="BI23" s="240"/>
      <c r="BJ23" s="240"/>
      <c r="BK23" s="240"/>
      <c r="BL23" s="240"/>
      <c r="BM23" s="240"/>
      <c r="BN23" s="240"/>
      <c r="BO23" s="240"/>
    </row>
    <row r="24" spans="1:88" x14ac:dyDescent="0.2">
      <c r="A24" s="240"/>
      <c r="B24" s="240"/>
      <c r="C24" s="240"/>
      <c r="D24" s="240"/>
      <c r="E24" s="240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6"/>
      <c r="Q24" s="246"/>
      <c r="R24" s="246"/>
      <c r="S24" s="246"/>
      <c r="T24" s="240"/>
      <c r="U24" s="240"/>
      <c r="V24" s="240"/>
      <c r="W24" s="240"/>
      <c r="X24" s="240"/>
      <c r="Y24" s="240"/>
      <c r="Z24" s="240"/>
      <c r="AA24" s="240"/>
      <c r="AB24" s="240"/>
      <c r="AC24" s="240"/>
      <c r="AD24" s="240"/>
      <c r="AE24" s="240"/>
      <c r="AF24" s="240"/>
      <c r="AG24" s="240"/>
      <c r="AH24" s="240"/>
      <c r="AI24" s="240"/>
      <c r="AJ24" s="240"/>
      <c r="AK24" s="240"/>
      <c r="AL24" s="240"/>
      <c r="AM24" s="240"/>
      <c r="AN24" s="240"/>
      <c r="AO24" s="240"/>
      <c r="AP24" s="240"/>
      <c r="AQ24" s="240"/>
      <c r="AR24" s="240"/>
      <c r="AS24" s="240"/>
      <c r="AT24" s="240"/>
      <c r="AU24" s="240"/>
      <c r="AV24" s="240"/>
      <c r="AW24" s="240"/>
      <c r="AX24" s="240"/>
      <c r="AY24" s="240"/>
      <c r="AZ24" s="240"/>
      <c r="BA24" s="240"/>
      <c r="BB24" s="240"/>
      <c r="BC24" s="240"/>
      <c r="BD24" s="240"/>
      <c r="BE24" s="240"/>
      <c r="BF24" s="240"/>
      <c r="BG24" s="240"/>
      <c r="BH24" s="240"/>
      <c r="BI24" s="240"/>
      <c r="BJ24" s="240"/>
      <c r="BK24" s="240"/>
      <c r="BL24" s="240"/>
      <c r="BM24" s="240"/>
      <c r="BN24" s="240"/>
      <c r="BO24" s="240"/>
    </row>
    <row r="25" spans="1:88" x14ac:dyDescent="0.2">
      <c r="A25" s="240"/>
      <c r="B25" s="240"/>
      <c r="C25" s="240"/>
      <c r="D25" s="240"/>
      <c r="E25" s="240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6"/>
      <c r="Q25" s="246"/>
      <c r="R25" s="246"/>
      <c r="S25" s="246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  <c r="AD25" s="240"/>
      <c r="AE25" s="240"/>
      <c r="AF25" s="240"/>
      <c r="AG25" s="240"/>
      <c r="AH25" s="240"/>
      <c r="AI25" s="240"/>
      <c r="AJ25" s="240"/>
      <c r="AK25" s="240"/>
      <c r="AL25" s="240"/>
      <c r="AM25" s="240"/>
      <c r="AN25" s="240"/>
      <c r="AO25" s="240"/>
      <c r="AP25" s="240"/>
      <c r="AQ25" s="240"/>
      <c r="AR25" s="240"/>
      <c r="AS25" s="240"/>
      <c r="AT25" s="240"/>
      <c r="AU25" s="240"/>
      <c r="AV25" s="240"/>
      <c r="AW25" s="240"/>
      <c r="AX25" s="240"/>
      <c r="AY25" s="240"/>
      <c r="AZ25" s="240"/>
      <c r="BA25" s="240"/>
      <c r="BB25" s="240"/>
      <c r="BC25" s="240"/>
      <c r="BD25" s="240"/>
      <c r="BE25" s="240"/>
      <c r="BF25" s="240"/>
      <c r="BG25" s="240"/>
      <c r="BH25" s="240"/>
      <c r="BI25" s="240"/>
      <c r="BJ25" s="240"/>
      <c r="BK25" s="240"/>
      <c r="BL25" s="240"/>
      <c r="BM25" s="240"/>
      <c r="BN25" s="240"/>
      <c r="BO25" s="240"/>
    </row>
    <row r="26" spans="1:88" x14ac:dyDescent="0.2">
      <c r="A26" s="240">
        <v>1</v>
      </c>
      <c r="B26" s="240"/>
      <c r="C26" s="240">
        <v>2</v>
      </c>
      <c r="D26" s="240"/>
      <c r="E26" s="240"/>
      <c r="F26" s="240">
        <v>3</v>
      </c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0">
        <v>4</v>
      </c>
      <c r="U26" s="240"/>
      <c r="V26" s="240"/>
      <c r="W26" s="240"/>
      <c r="X26" s="240"/>
      <c r="Y26" s="240"/>
      <c r="Z26" s="240">
        <v>5</v>
      </c>
      <c r="AA26" s="240"/>
      <c r="AB26" s="240"/>
      <c r="AC26" s="240"/>
      <c r="AD26" s="240"/>
      <c r="AE26" s="240"/>
      <c r="AF26" s="240">
        <v>6</v>
      </c>
      <c r="AG26" s="240"/>
      <c r="AH26" s="240"/>
      <c r="AI26" s="240"/>
      <c r="AJ26" s="240"/>
      <c r="AK26" s="240"/>
      <c r="AL26" s="240">
        <v>7</v>
      </c>
      <c r="AM26" s="240"/>
      <c r="AN26" s="240"/>
      <c r="AO26" s="240"/>
      <c r="AP26" s="240"/>
      <c r="AQ26" s="240"/>
      <c r="AR26" s="240">
        <v>8</v>
      </c>
      <c r="AS26" s="240"/>
      <c r="AT26" s="240"/>
      <c r="AU26" s="240"/>
      <c r="AV26" s="240"/>
      <c r="AW26" s="240"/>
      <c r="AX26" s="240">
        <v>9</v>
      </c>
      <c r="AY26" s="240"/>
      <c r="AZ26" s="240"/>
      <c r="BA26" s="240"/>
      <c r="BB26" s="240"/>
      <c r="BC26" s="240"/>
      <c r="BD26" s="240">
        <v>10</v>
      </c>
      <c r="BE26" s="240"/>
      <c r="BF26" s="240"/>
      <c r="BG26" s="240"/>
      <c r="BH26" s="240"/>
      <c r="BI26" s="240"/>
      <c r="BJ26" s="240">
        <v>11</v>
      </c>
      <c r="BK26" s="240"/>
      <c r="BL26" s="240"/>
      <c r="BM26" s="240"/>
      <c r="BN26" s="240"/>
      <c r="BO26" s="240"/>
    </row>
    <row r="27" spans="1:88" ht="12" customHeight="1" x14ac:dyDescent="0.2">
      <c r="A27" s="195">
        <v>1</v>
      </c>
      <c r="B27" s="195"/>
      <c r="C27" s="196">
        <v>43101</v>
      </c>
      <c r="D27" s="196"/>
      <c r="E27" s="196"/>
      <c r="F27" s="197" t="s">
        <v>98</v>
      </c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9">
        <f>[1]RES!$F$23</f>
        <v>224.80382700000001</v>
      </c>
      <c r="U27" s="199"/>
      <c r="V27" s="199"/>
      <c r="W27" s="199"/>
      <c r="X27" s="199"/>
      <c r="Y27" s="199"/>
      <c r="Z27" s="199">
        <f>[1]RES!$G$13/1000</f>
        <v>50.29363</v>
      </c>
      <c r="AA27" s="199"/>
      <c r="AB27" s="199"/>
      <c r="AC27" s="199"/>
      <c r="AD27" s="199"/>
      <c r="AE27" s="199"/>
      <c r="AF27" s="199">
        <f>[1]RES!$G$14/1000</f>
        <v>6352.0135599999994</v>
      </c>
      <c r="AG27" s="199"/>
      <c r="AH27" s="199"/>
      <c r="AI27" s="199"/>
      <c r="AJ27" s="199"/>
      <c r="AK27" s="199"/>
      <c r="AL27" s="199" t="s">
        <v>54</v>
      </c>
      <c r="AM27" s="199"/>
      <c r="AN27" s="199"/>
      <c r="AO27" s="199"/>
      <c r="AP27" s="199"/>
      <c r="AQ27" s="199"/>
      <c r="AR27" s="199" t="s">
        <v>54</v>
      </c>
      <c r="AS27" s="199"/>
      <c r="AT27" s="199"/>
      <c r="AU27" s="199"/>
      <c r="AV27" s="199"/>
      <c r="AW27" s="199"/>
      <c r="AX27" s="199" t="s">
        <v>54</v>
      </c>
      <c r="AY27" s="199"/>
      <c r="AZ27" s="199"/>
      <c r="BA27" s="199"/>
      <c r="BB27" s="199"/>
      <c r="BC27" s="199"/>
      <c r="BD27" s="199" t="s">
        <v>54</v>
      </c>
      <c r="BE27" s="199"/>
      <c r="BF27" s="199"/>
      <c r="BG27" s="199"/>
      <c r="BH27" s="199"/>
      <c r="BI27" s="199"/>
      <c r="BJ27" s="199">
        <f t="shared" ref="BJ27" si="0">SUM(T28,Z27:BI28)</f>
        <v>11573.239783048277</v>
      </c>
      <c r="BK27" s="199"/>
      <c r="BL27" s="199"/>
      <c r="BM27" s="199"/>
      <c r="BN27" s="199"/>
      <c r="BO27" s="199"/>
      <c r="BP27" s="45"/>
      <c r="BQ27" s="45"/>
      <c r="BR27" s="41"/>
    </row>
    <row r="28" spans="1:88" ht="12.75" customHeight="1" x14ac:dyDescent="0.2">
      <c r="A28" s="195"/>
      <c r="B28" s="195"/>
      <c r="C28" s="196"/>
      <c r="D28" s="196"/>
      <c r="E28" s="196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9">
        <f>T27*AA11/1000*1.12</f>
        <v>5170.9325930482764</v>
      </c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  <c r="BI28" s="199"/>
      <c r="BJ28" s="199"/>
      <c r="BK28" s="199"/>
      <c r="BL28" s="199"/>
      <c r="BM28" s="199"/>
      <c r="BN28" s="199"/>
      <c r="BO28" s="199"/>
      <c r="BP28" s="45"/>
      <c r="BQ28" s="45"/>
      <c r="BR28" s="41"/>
    </row>
    <row r="29" spans="1:88" ht="12" customHeight="1" x14ac:dyDescent="0.2">
      <c r="A29" s="195">
        <v>2</v>
      </c>
      <c r="B29" s="195"/>
      <c r="C29" s="196">
        <v>43102</v>
      </c>
      <c r="D29" s="196"/>
      <c r="E29" s="196"/>
      <c r="F29" s="197" t="s">
        <v>99</v>
      </c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9">
        <f>[2]RES!$F$23</f>
        <v>1160.1035979999999</v>
      </c>
      <c r="U29" s="199"/>
      <c r="V29" s="199"/>
      <c r="W29" s="199"/>
      <c r="X29" s="199"/>
      <c r="Y29" s="199"/>
      <c r="Z29" s="199">
        <f>[2]RES!$G$13/1000</f>
        <v>951.04494999999997</v>
      </c>
      <c r="AA29" s="199"/>
      <c r="AB29" s="199"/>
      <c r="AC29" s="199"/>
      <c r="AD29" s="199"/>
      <c r="AE29" s="199"/>
      <c r="AF29" s="199">
        <f>[2]RES!$G$14/1000</f>
        <v>136417.20785000001</v>
      </c>
      <c r="AG29" s="199"/>
      <c r="AH29" s="199"/>
      <c r="AI29" s="199"/>
      <c r="AJ29" s="199"/>
      <c r="AK29" s="199"/>
      <c r="AL29" s="199" t="s">
        <v>54</v>
      </c>
      <c r="AM29" s="199"/>
      <c r="AN29" s="199"/>
      <c r="AO29" s="199"/>
      <c r="AP29" s="199"/>
      <c r="AQ29" s="199"/>
      <c r="AR29" s="199" t="s">
        <v>54</v>
      </c>
      <c r="AS29" s="199"/>
      <c r="AT29" s="199"/>
      <c r="AU29" s="199"/>
      <c r="AV29" s="199"/>
      <c r="AW29" s="199"/>
      <c r="AX29" s="199">
        <f>[2]RES!$G$16/1000</f>
        <v>9513</v>
      </c>
      <c r="AY29" s="199"/>
      <c r="AZ29" s="199"/>
      <c r="BA29" s="199"/>
      <c r="BB29" s="199"/>
      <c r="BC29" s="199"/>
      <c r="BD29" s="199" t="s">
        <v>54</v>
      </c>
      <c r="BE29" s="199"/>
      <c r="BF29" s="199"/>
      <c r="BG29" s="199"/>
      <c r="BH29" s="199"/>
      <c r="BI29" s="199"/>
      <c r="BJ29" s="199">
        <f t="shared" ref="BJ29" si="1">SUM(T30,Z29:BI30)</f>
        <v>173565.9297748754</v>
      </c>
      <c r="BK29" s="199"/>
      <c r="BL29" s="199"/>
      <c r="BM29" s="199"/>
      <c r="BN29" s="199"/>
      <c r="BO29" s="199"/>
      <c r="BP29" s="45"/>
      <c r="BQ29" s="45"/>
      <c r="BR29" s="41"/>
    </row>
    <row r="30" spans="1:88" ht="12.75" customHeight="1" x14ac:dyDescent="0.2">
      <c r="A30" s="195"/>
      <c r="B30" s="195"/>
      <c r="C30" s="196"/>
      <c r="D30" s="196"/>
      <c r="E30" s="196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9">
        <f>T29*AA11/1000*1.12</f>
        <v>26684.676974875412</v>
      </c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  <c r="BI30" s="199"/>
      <c r="BJ30" s="199"/>
      <c r="BK30" s="199"/>
      <c r="BL30" s="199"/>
      <c r="BM30" s="199"/>
      <c r="BN30" s="199"/>
      <c r="BO30" s="199"/>
      <c r="BP30" s="45"/>
      <c r="BQ30" s="45"/>
      <c r="BR30" s="41"/>
    </row>
    <row r="31" spans="1:88" ht="12" customHeight="1" x14ac:dyDescent="0.2">
      <c r="A31" s="195">
        <v>3</v>
      </c>
      <c r="B31" s="195"/>
      <c r="C31" s="196">
        <v>43103</v>
      </c>
      <c r="D31" s="196"/>
      <c r="E31" s="196"/>
      <c r="F31" s="197" t="s">
        <v>100</v>
      </c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9">
        <f>[3]RES!$F$23</f>
        <v>74.980999999999995</v>
      </c>
      <c r="U31" s="199"/>
      <c r="V31" s="199"/>
      <c r="W31" s="199"/>
      <c r="X31" s="199"/>
      <c r="Y31" s="199"/>
      <c r="Z31" s="199">
        <f>[3]RES!$G$13/1000</f>
        <v>20.36121</v>
      </c>
      <c r="AA31" s="199"/>
      <c r="AB31" s="199"/>
      <c r="AC31" s="199"/>
      <c r="AD31" s="199"/>
      <c r="AE31" s="199"/>
      <c r="AF31" s="199">
        <f>[3]RES!$G$14/1000-AR31</f>
        <v>2381.6814300000005</v>
      </c>
      <c r="AG31" s="199"/>
      <c r="AH31" s="199"/>
      <c r="AI31" s="199"/>
      <c r="AJ31" s="199"/>
      <c r="AK31" s="199"/>
      <c r="AL31" s="199" t="s">
        <v>54</v>
      </c>
      <c r="AM31" s="199"/>
      <c r="AN31" s="199"/>
      <c r="AO31" s="199"/>
      <c r="AP31" s="199"/>
      <c r="AQ31" s="199"/>
      <c r="AR31" s="199">
        <f>[3]RES!$H$19/1000</f>
        <v>489.2</v>
      </c>
      <c r="AS31" s="199"/>
      <c r="AT31" s="199"/>
      <c r="AU31" s="199"/>
      <c r="AV31" s="199"/>
      <c r="AW31" s="199"/>
      <c r="AX31" s="199">
        <f>[3]RES!$G$16/1000</f>
        <v>1612</v>
      </c>
      <c r="AY31" s="199"/>
      <c r="AZ31" s="199"/>
      <c r="BA31" s="199"/>
      <c r="BB31" s="199"/>
      <c r="BC31" s="199"/>
      <c r="BD31" s="199" t="s">
        <v>54</v>
      </c>
      <c r="BE31" s="199"/>
      <c r="BF31" s="199"/>
      <c r="BG31" s="199"/>
      <c r="BH31" s="199"/>
      <c r="BI31" s="199"/>
      <c r="BJ31" s="199">
        <f t="shared" ref="BJ31" si="2">SUM(T32,Z31:BI32)</f>
        <v>6227.9539224256014</v>
      </c>
      <c r="BK31" s="199"/>
      <c r="BL31" s="199"/>
      <c r="BM31" s="199"/>
      <c r="BN31" s="199"/>
      <c r="BO31" s="199"/>
      <c r="BP31" s="45"/>
      <c r="BQ31" s="45"/>
      <c r="BR31" s="41"/>
    </row>
    <row r="32" spans="1:88" ht="12.75" customHeight="1" x14ac:dyDescent="0.2">
      <c r="A32" s="195"/>
      <c r="B32" s="195"/>
      <c r="C32" s="196"/>
      <c r="D32" s="196"/>
      <c r="E32" s="196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9">
        <f>T31*AA11/1000*1.12</f>
        <v>1724.7112824256005</v>
      </c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  <c r="BI32" s="199"/>
      <c r="BJ32" s="199"/>
      <c r="BK32" s="199"/>
      <c r="BL32" s="199"/>
      <c r="BM32" s="199"/>
      <c r="BN32" s="199"/>
      <c r="BO32" s="199"/>
      <c r="BP32" s="45"/>
      <c r="BQ32" s="45"/>
      <c r="BR32" s="41"/>
    </row>
    <row r="33" spans="1:70" ht="12.75" customHeight="1" x14ac:dyDescent="0.2">
      <c r="A33" s="195">
        <v>4</v>
      </c>
      <c r="B33" s="195"/>
      <c r="C33" s="196">
        <v>43104</v>
      </c>
      <c r="D33" s="196"/>
      <c r="E33" s="196"/>
      <c r="F33" s="197" t="s">
        <v>101</v>
      </c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9">
        <f>[4]RES!$F$23</f>
        <v>435.60129999999998</v>
      </c>
      <c r="U33" s="199"/>
      <c r="V33" s="199"/>
      <c r="W33" s="199"/>
      <c r="X33" s="199"/>
      <c r="Y33" s="199"/>
      <c r="Z33" s="199">
        <f>[4]RES!$G$13/1000</f>
        <v>6699.4998499999992</v>
      </c>
      <c r="AA33" s="199"/>
      <c r="AB33" s="199"/>
      <c r="AC33" s="199"/>
      <c r="AD33" s="199"/>
      <c r="AE33" s="199"/>
      <c r="AF33" s="199">
        <f>[4]RES!$G$14/1000</f>
        <v>56545.609939999995</v>
      </c>
      <c r="AG33" s="199"/>
      <c r="AH33" s="199"/>
      <c r="AI33" s="199"/>
      <c r="AJ33" s="199"/>
      <c r="AK33" s="199"/>
      <c r="AL33" s="199" t="s">
        <v>54</v>
      </c>
      <c r="AM33" s="199"/>
      <c r="AN33" s="199"/>
      <c r="AO33" s="199"/>
      <c r="AP33" s="199"/>
      <c r="AQ33" s="199"/>
      <c r="AR33" s="199" t="s">
        <v>54</v>
      </c>
      <c r="AS33" s="199"/>
      <c r="AT33" s="199"/>
      <c r="AU33" s="199"/>
      <c r="AV33" s="199"/>
      <c r="AW33" s="199"/>
      <c r="AX33" s="199" t="s">
        <v>54</v>
      </c>
      <c r="AY33" s="199"/>
      <c r="AZ33" s="199"/>
      <c r="BA33" s="199"/>
      <c r="BB33" s="199"/>
      <c r="BC33" s="199"/>
      <c r="BD33" s="199" t="s">
        <v>54</v>
      </c>
      <c r="BE33" s="199"/>
      <c r="BF33" s="199"/>
      <c r="BG33" s="199"/>
      <c r="BH33" s="199"/>
      <c r="BI33" s="199"/>
      <c r="BJ33" s="199">
        <f t="shared" ref="BJ33" si="3">SUM(T34,Z33:BI34)</f>
        <v>73264.801135130867</v>
      </c>
      <c r="BK33" s="199"/>
      <c r="BL33" s="199"/>
      <c r="BM33" s="199"/>
      <c r="BN33" s="199"/>
      <c r="BO33" s="199"/>
      <c r="BP33" s="45"/>
      <c r="BQ33" s="45"/>
      <c r="BR33" s="41"/>
    </row>
    <row r="34" spans="1:70" ht="12.75" customHeight="1" x14ac:dyDescent="0.2">
      <c r="A34" s="195"/>
      <c r="B34" s="195"/>
      <c r="C34" s="196"/>
      <c r="D34" s="196"/>
      <c r="E34" s="196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199">
        <f>T33*AA11/1000*1.12</f>
        <v>10019.691345130881</v>
      </c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  <c r="BI34" s="199"/>
      <c r="BJ34" s="199"/>
      <c r="BK34" s="199"/>
      <c r="BL34" s="199"/>
      <c r="BM34" s="199"/>
      <c r="BN34" s="199"/>
      <c r="BO34" s="199"/>
      <c r="BP34" s="45"/>
      <c r="BQ34" s="45"/>
      <c r="BR34" s="41"/>
    </row>
    <row r="35" spans="1:70" ht="12.75" customHeight="1" x14ac:dyDescent="0.2">
      <c r="A35" s="195">
        <v>5</v>
      </c>
      <c r="B35" s="195"/>
      <c r="C35" s="196">
        <v>43105</v>
      </c>
      <c r="D35" s="196"/>
      <c r="E35" s="196"/>
      <c r="F35" s="197" t="s">
        <v>102</v>
      </c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9">
        <f>[5]RES!$F$23</f>
        <v>42.3</v>
      </c>
      <c r="U35" s="199"/>
      <c r="V35" s="199"/>
      <c r="W35" s="199"/>
      <c r="X35" s="199"/>
      <c r="Y35" s="199"/>
      <c r="Z35" s="199">
        <f>[5]RES!$G$13/1000</f>
        <v>1182.2133000000001</v>
      </c>
      <c r="AA35" s="199"/>
      <c r="AB35" s="199"/>
      <c r="AC35" s="199"/>
      <c r="AD35" s="199"/>
      <c r="AE35" s="199"/>
      <c r="AF35" s="199">
        <f>[5]RES!$G$14/1000</f>
        <v>12075.754800000001</v>
      </c>
      <c r="AG35" s="199"/>
      <c r="AH35" s="199"/>
      <c r="AI35" s="199"/>
      <c r="AJ35" s="199"/>
      <c r="AK35" s="199"/>
      <c r="AL35" s="199" t="s">
        <v>54</v>
      </c>
      <c r="AM35" s="199"/>
      <c r="AN35" s="199"/>
      <c r="AO35" s="199"/>
      <c r="AP35" s="199"/>
      <c r="AQ35" s="199"/>
      <c r="AR35" s="199" t="s">
        <v>54</v>
      </c>
      <c r="AS35" s="199"/>
      <c r="AT35" s="199"/>
      <c r="AU35" s="199"/>
      <c r="AV35" s="199"/>
      <c r="AW35" s="199"/>
      <c r="AX35" s="199" t="s">
        <v>54</v>
      </c>
      <c r="AY35" s="199"/>
      <c r="AZ35" s="199"/>
      <c r="BA35" s="199"/>
      <c r="BB35" s="199"/>
      <c r="BC35" s="199"/>
      <c r="BD35" s="199" t="s">
        <v>54</v>
      </c>
      <c r="BE35" s="199"/>
      <c r="BF35" s="199"/>
      <c r="BG35" s="199"/>
      <c r="BH35" s="199"/>
      <c r="BI35" s="199"/>
      <c r="BJ35" s="199">
        <f t="shared" ref="BJ35" si="4">SUM(T36,Z35:BI36)</f>
        <v>14230.951752480001</v>
      </c>
      <c r="BK35" s="199"/>
      <c r="BL35" s="199"/>
      <c r="BM35" s="199"/>
      <c r="BN35" s="199"/>
      <c r="BO35" s="199"/>
      <c r="BP35" s="45"/>
      <c r="BQ35" s="45"/>
      <c r="BR35" s="41"/>
    </row>
    <row r="36" spans="1:70" ht="12.75" customHeight="1" x14ac:dyDescent="0.2">
      <c r="A36" s="195"/>
      <c r="B36" s="195"/>
      <c r="C36" s="196"/>
      <c r="D36" s="196"/>
      <c r="E36" s="196"/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9">
        <f>T35*AA11/1000*1.12</f>
        <v>972.98365248000027</v>
      </c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  <c r="BI36" s="199"/>
      <c r="BJ36" s="199"/>
      <c r="BK36" s="199"/>
      <c r="BL36" s="199"/>
      <c r="BM36" s="199"/>
      <c r="BN36" s="199"/>
      <c r="BO36" s="199"/>
      <c r="BP36" s="45"/>
      <c r="BQ36" s="45"/>
      <c r="BR36" s="41"/>
    </row>
    <row r="37" spans="1:70" ht="11.25" customHeight="1" x14ac:dyDescent="0.2">
      <c r="A37" s="195"/>
      <c r="B37" s="195"/>
      <c r="C37" s="196"/>
      <c r="D37" s="196"/>
      <c r="E37" s="196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  <c r="BI37" s="199"/>
      <c r="BJ37" s="199"/>
      <c r="BK37" s="199"/>
      <c r="BL37" s="199"/>
      <c r="BM37" s="199"/>
      <c r="BN37" s="199"/>
      <c r="BO37" s="199"/>
      <c r="BP37" s="45"/>
      <c r="BQ37" s="45"/>
      <c r="BR37" s="41"/>
    </row>
    <row r="38" spans="1:70" ht="11.25" customHeight="1" x14ac:dyDescent="0.2">
      <c r="A38" s="195"/>
      <c r="B38" s="195"/>
      <c r="C38" s="196"/>
      <c r="D38" s="196"/>
      <c r="E38" s="196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7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  <c r="BI38" s="199"/>
      <c r="BJ38" s="199"/>
      <c r="BK38" s="199"/>
      <c r="BL38" s="199"/>
      <c r="BM38" s="199"/>
      <c r="BN38" s="199"/>
      <c r="BO38" s="199"/>
      <c r="BP38" s="45"/>
      <c r="BQ38" s="45"/>
      <c r="BR38" s="41"/>
    </row>
    <row r="39" spans="1:70" ht="11.25" customHeight="1" x14ac:dyDescent="0.2">
      <c r="A39" s="244"/>
      <c r="B39" s="244"/>
      <c r="C39" s="245"/>
      <c r="D39" s="245"/>
      <c r="E39" s="245"/>
      <c r="F39" s="229" t="s">
        <v>8</v>
      </c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3">
        <f>T27+T29+T31+T33+T35+T37</f>
        <v>1937.7897249999999</v>
      </c>
      <c r="U39" s="223"/>
      <c r="V39" s="223"/>
      <c r="W39" s="223"/>
      <c r="X39" s="223"/>
      <c r="Y39" s="223"/>
      <c r="Z39" s="223">
        <f>SUM(Z27:AE38)</f>
        <v>8903.4129399999983</v>
      </c>
      <c r="AA39" s="223"/>
      <c r="AB39" s="223"/>
      <c r="AC39" s="223"/>
      <c r="AD39" s="223"/>
      <c r="AE39" s="223"/>
      <c r="AF39" s="223">
        <f>SUM(AF27:AK38)</f>
        <v>213772.26757999999</v>
      </c>
      <c r="AG39" s="223"/>
      <c r="AH39" s="223"/>
      <c r="AI39" s="223"/>
      <c r="AJ39" s="223"/>
      <c r="AK39" s="223"/>
      <c r="AL39" s="223">
        <f>SUM(AL27:AQ38)</f>
        <v>0</v>
      </c>
      <c r="AM39" s="223"/>
      <c r="AN39" s="223"/>
      <c r="AO39" s="223"/>
      <c r="AP39" s="223"/>
      <c r="AQ39" s="223"/>
      <c r="AR39" s="223">
        <f>SUM(AR27:AW38)</f>
        <v>489.2</v>
      </c>
      <c r="AS39" s="223"/>
      <c r="AT39" s="223"/>
      <c r="AU39" s="223"/>
      <c r="AV39" s="223"/>
      <c r="AW39" s="223"/>
      <c r="AX39" s="223">
        <f>SUM(AX27:BC38)</f>
        <v>11125</v>
      </c>
      <c r="AY39" s="223"/>
      <c r="AZ39" s="223"/>
      <c r="BA39" s="223"/>
      <c r="BB39" s="223"/>
      <c r="BC39" s="223"/>
      <c r="BD39" s="223">
        <f>SUM(BD27:BI38)</f>
        <v>0</v>
      </c>
      <c r="BE39" s="223"/>
      <c r="BF39" s="223"/>
      <c r="BG39" s="223"/>
      <c r="BH39" s="223"/>
      <c r="BI39" s="223"/>
      <c r="BJ39" s="223">
        <f>SUM(BJ27:BO38)</f>
        <v>278862.87636796013</v>
      </c>
      <c r="BK39" s="223"/>
      <c r="BL39" s="223"/>
      <c r="BM39" s="223"/>
      <c r="BN39" s="223"/>
      <c r="BO39" s="223"/>
      <c r="BP39" s="243">
        <f>SUM(T40,Z39:BI40)</f>
        <v>278862.87636796018</v>
      </c>
      <c r="BQ39" s="41"/>
      <c r="BR39" s="41"/>
    </row>
    <row r="40" spans="1:70" ht="12.75" customHeight="1" x14ac:dyDescent="0.2">
      <c r="A40" s="244"/>
      <c r="B40" s="244"/>
      <c r="C40" s="245"/>
      <c r="D40" s="245"/>
      <c r="E40" s="245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3">
        <f>T28+T30+T32+T34+T36+T38</f>
        <v>44572.99584796017</v>
      </c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  <c r="BI40" s="223"/>
      <c r="BJ40" s="223"/>
      <c r="BK40" s="223"/>
      <c r="BL40" s="223"/>
      <c r="BM40" s="223"/>
      <c r="BN40" s="223"/>
      <c r="BO40" s="223"/>
      <c r="BP40" s="243"/>
      <c r="BQ40" s="41"/>
      <c r="BR40" s="41"/>
    </row>
    <row r="41" spans="1:70" ht="14.1" customHeight="1" x14ac:dyDescent="0.2">
      <c r="A41" s="200" t="s">
        <v>35</v>
      </c>
      <c r="B41" s="200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1"/>
      <c r="U41" s="201"/>
      <c r="V41" s="201"/>
      <c r="W41" s="201"/>
      <c r="X41" s="201"/>
      <c r="Y41" s="201"/>
      <c r="Z41" s="201"/>
      <c r="AA41" s="201"/>
      <c r="AB41" s="201"/>
      <c r="AC41" s="201"/>
      <c r="AD41" s="201"/>
      <c r="AE41" s="201"/>
      <c r="AF41" s="202">
        <v>0.02</v>
      </c>
      <c r="AG41" s="201">
        <f>AF39*2%</f>
        <v>4275.4453515999994</v>
      </c>
      <c r="AH41" s="201"/>
      <c r="AI41" s="201"/>
      <c r="AJ41" s="201"/>
      <c r="AK41" s="201"/>
      <c r="AL41" s="204">
        <v>7.4999999999999997E-3</v>
      </c>
      <c r="AM41" s="201">
        <f>AL39*0.75%</f>
        <v>0</v>
      </c>
      <c r="AN41" s="201"/>
      <c r="AO41" s="201"/>
      <c r="AP41" s="201"/>
      <c r="AQ41" s="201"/>
      <c r="AR41" s="202">
        <v>0.02</v>
      </c>
      <c r="AS41" s="201">
        <f>AR39*2%</f>
        <v>9.7840000000000007</v>
      </c>
      <c r="AT41" s="201"/>
      <c r="AU41" s="201"/>
      <c r="AV41" s="201"/>
      <c r="AW41" s="201"/>
      <c r="AX41" s="237">
        <v>1.2E-2</v>
      </c>
      <c r="AY41" s="201">
        <f>AX39*1.2%</f>
        <v>133.5</v>
      </c>
      <c r="AZ41" s="201"/>
      <c r="BA41" s="201"/>
      <c r="BB41" s="201"/>
      <c r="BC41" s="201"/>
      <c r="BD41" s="241"/>
      <c r="BE41" s="241"/>
      <c r="BF41" s="241"/>
      <c r="BG41" s="241"/>
      <c r="BH41" s="241"/>
      <c r="BI41" s="241"/>
      <c r="BJ41" s="242">
        <f>SUM(AG41,AM41,AS41,AY41)</f>
        <v>4418.7293515999991</v>
      </c>
      <c r="BK41" s="242"/>
      <c r="BL41" s="242"/>
      <c r="BM41" s="242"/>
      <c r="BN41" s="242"/>
      <c r="BO41" s="242"/>
      <c r="BP41" s="130">
        <f>BP39-BJ39</f>
        <v>0</v>
      </c>
      <c r="BQ41" s="41"/>
      <c r="BR41" s="41"/>
    </row>
    <row r="42" spans="1:70" ht="14.1" customHeight="1" x14ac:dyDescent="0.2">
      <c r="A42" s="200"/>
      <c r="B42" s="200"/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1"/>
      <c r="AE42" s="201"/>
      <c r="AF42" s="203"/>
      <c r="AG42" s="201"/>
      <c r="AH42" s="201"/>
      <c r="AI42" s="201"/>
      <c r="AJ42" s="201"/>
      <c r="AK42" s="201"/>
      <c r="AL42" s="204"/>
      <c r="AM42" s="201"/>
      <c r="AN42" s="201"/>
      <c r="AO42" s="201"/>
      <c r="AP42" s="201"/>
      <c r="AQ42" s="201"/>
      <c r="AR42" s="203"/>
      <c r="AS42" s="201"/>
      <c r="AT42" s="201"/>
      <c r="AU42" s="201"/>
      <c r="AV42" s="201"/>
      <c r="AW42" s="201"/>
      <c r="AX42" s="237"/>
      <c r="AY42" s="201"/>
      <c r="AZ42" s="201"/>
      <c r="BA42" s="201"/>
      <c r="BB42" s="201"/>
      <c r="BC42" s="201"/>
      <c r="BD42" s="241"/>
      <c r="BE42" s="241"/>
      <c r="BF42" s="241"/>
      <c r="BG42" s="241"/>
      <c r="BH42" s="241"/>
      <c r="BI42" s="241"/>
      <c r="BJ42" s="242"/>
      <c r="BK42" s="242"/>
      <c r="BL42" s="242"/>
      <c r="BM42" s="242"/>
      <c r="BN42" s="242"/>
      <c r="BO42" s="242"/>
      <c r="BP42" s="41"/>
      <c r="BQ42" s="41"/>
      <c r="BR42" s="41"/>
    </row>
    <row r="43" spans="1:70" ht="14.1" customHeight="1" x14ac:dyDescent="0.2">
      <c r="A43" s="200" t="s">
        <v>48</v>
      </c>
      <c r="B43" s="200"/>
      <c r="C43" s="200"/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1"/>
      <c r="AE43" s="201"/>
      <c r="AF43" s="202">
        <v>0.05</v>
      </c>
      <c r="AG43" s="201">
        <f>AF39*5%</f>
        <v>10688.613379</v>
      </c>
      <c r="AH43" s="201"/>
      <c r="AI43" s="201"/>
      <c r="AJ43" s="201"/>
      <c r="AK43" s="201"/>
      <c r="AL43" s="202">
        <v>0.05</v>
      </c>
      <c r="AM43" s="201">
        <f>AL39*5%</f>
        <v>0</v>
      </c>
      <c r="AN43" s="201"/>
      <c r="AO43" s="201"/>
      <c r="AP43" s="201"/>
      <c r="AQ43" s="201"/>
      <c r="AR43" s="237">
        <v>1.4999999999999999E-2</v>
      </c>
      <c r="AS43" s="201">
        <f>AR39*1.5%</f>
        <v>7.3379999999999992</v>
      </c>
      <c r="AT43" s="201"/>
      <c r="AU43" s="201"/>
      <c r="AV43" s="201"/>
      <c r="AW43" s="201"/>
      <c r="AX43" s="202">
        <v>0.02</v>
      </c>
      <c r="AY43" s="201">
        <f>AX39*2%</f>
        <v>222.5</v>
      </c>
      <c r="AZ43" s="201"/>
      <c r="BA43" s="201"/>
      <c r="BB43" s="201"/>
      <c r="BC43" s="201"/>
      <c r="BD43" s="241"/>
      <c r="BE43" s="241"/>
      <c r="BF43" s="241"/>
      <c r="BG43" s="241"/>
      <c r="BH43" s="241"/>
      <c r="BI43" s="241"/>
      <c r="BJ43" s="242">
        <f>SUM(AG43,AM43,AS43,AY43)</f>
        <v>10918.451379</v>
      </c>
      <c r="BK43" s="242"/>
      <c r="BL43" s="242"/>
      <c r="BM43" s="242"/>
      <c r="BN43" s="242"/>
      <c r="BO43" s="242"/>
      <c r="BP43" s="41"/>
      <c r="BQ43" s="41"/>
      <c r="BR43" s="41"/>
    </row>
    <row r="44" spans="1:70" ht="14.1" customHeight="1" x14ac:dyDescent="0.2">
      <c r="A44" s="200"/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1"/>
      <c r="U44" s="201"/>
      <c r="V44" s="201"/>
      <c r="W44" s="201"/>
      <c r="X44" s="201"/>
      <c r="Y44" s="201"/>
      <c r="Z44" s="201"/>
      <c r="AA44" s="201"/>
      <c r="AB44" s="201"/>
      <c r="AC44" s="201"/>
      <c r="AD44" s="201"/>
      <c r="AE44" s="201"/>
      <c r="AF44" s="203"/>
      <c r="AG44" s="201"/>
      <c r="AH44" s="201"/>
      <c r="AI44" s="201"/>
      <c r="AJ44" s="201"/>
      <c r="AK44" s="201"/>
      <c r="AL44" s="203"/>
      <c r="AM44" s="201"/>
      <c r="AN44" s="201"/>
      <c r="AO44" s="201"/>
      <c r="AP44" s="201"/>
      <c r="AQ44" s="201"/>
      <c r="AR44" s="237"/>
      <c r="AS44" s="201"/>
      <c r="AT44" s="201"/>
      <c r="AU44" s="201"/>
      <c r="AV44" s="201"/>
      <c r="AW44" s="201"/>
      <c r="AX44" s="203"/>
      <c r="AY44" s="201"/>
      <c r="AZ44" s="201"/>
      <c r="BA44" s="201"/>
      <c r="BB44" s="201"/>
      <c r="BC44" s="201"/>
      <c r="BD44" s="241"/>
      <c r="BE44" s="241"/>
      <c r="BF44" s="241"/>
      <c r="BG44" s="241"/>
      <c r="BH44" s="241"/>
      <c r="BI44" s="241"/>
      <c r="BJ44" s="242"/>
      <c r="BK44" s="242"/>
      <c r="BL44" s="242"/>
      <c r="BM44" s="242"/>
      <c r="BN44" s="242"/>
      <c r="BO44" s="242"/>
      <c r="BP44" s="41"/>
      <c r="BQ44" s="41"/>
      <c r="BR44" s="41"/>
    </row>
    <row r="45" spans="1:70" ht="12" customHeight="1" x14ac:dyDescent="0.2">
      <c r="A45" s="229" t="s">
        <v>29</v>
      </c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3">
        <f>T39</f>
        <v>1937.7897249999999</v>
      </c>
      <c r="U45" s="223"/>
      <c r="V45" s="223"/>
      <c r="W45" s="223"/>
      <c r="X45" s="223"/>
      <c r="Y45" s="223"/>
      <c r="Z45" s="223">
        <f>Z39</f>
        <v>8903.4129399999983</v>
      </c>
      <c r="AA45" s="223"/>
      <c r="AB45" s="223"/>
      <c r="AC45" s="223"/>
      <c r="AD45" s="223"/>
      <c r="AE45" s="223"/>
      <c r="AF45" s="223">
        <f>SUM(AF39,AG41:AK44)</f>
        <v>228736.32631059998</v>
      </c>
      <c r="AG45" s="223"/>
      <c r="AH45" s="223"/>
      <c r="AI45" s="223"/>
      <c r="AJ45" s="223"/>
      <c r="AK45" s="223"/>
      <c r="AL45" s="223">
        <f>SUM(AL39,AM41:AQ44)</f>
        <v>0</v>
      </c>
      <c r="AM45" s="223"/>
      <c r="AN45" s="223"/>
      <c r="AO45" s="223"/>
      <c r="AP45" s="223"/>
      <c r="AQ45" s="223"/>
      <c r="AR45" s="223">
        <f>SUM(AR39,AS41:AW44)</f>
        <v>506.322</v>
      </c>
      <c r="AS45" s="223"/>
      <c r="AT45" s="223"/>
      <c r="AU45" s="223"/>
      <c r="AV45" s="223"/>
      <c r="AW45" s="223"/>
      <c r="AX45" s="223">
        <f>SUM(AX39,AY41:BC44)</f>
        <v>11481</v>
      </c>
      <c r="AY45" s="223"/>
      <c r="AZ45" s="223"/>
      <c r="BA45" s="223"/>
      <c r="BB45" s="223"/>
      <c r="BC45" s="223"/>
      <c r="BD45" s="223">
        <f>SUM(BD39:BI44)</f>
        <v>0</v>
      </c>
      <c r="BE45" s="223"/>
      <c r="BF45" s="223"/>
      <c r="BG45" s="223"/>
      <c r="BH45" s="223"/>
      <c r="BI45" s="223"/>
      <c r="BJ45" s="236">
        <f>SUM(BJ39:BO44)</f>
        <v>294200.05709856009</v>
      </c>
      <c r="BK45" s="236"/>
      <c r="BL45" s="236"/>
      <c r="BM45" s="236"/>
      <c r="BN45" s="236"/>
      <c r="BO45" s="236"/>
      <c r="BP45" s="230">
        <f>SUM(T46,Z45:BI46)</f>
        <v>294200.05709856015</v>
      </c>
      <c r="BQ45" s="41"/>
      <c r="BR45" s="41"/>
    </row>
    <row r="46" spans="1:70" ht="12" customHeight="1" x14ac:dyDescent="0.2">
      <c r="A46" s="229"/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23">
        <f>T40</f>
        <v>44572.99584796017</v>
      </c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  <c r="BI46" s="223"/>
      <c r="BJ46" s="236"/>
      <c r="BK46" s="236"/>
      <c r="BL46" s="236"/>
      <c r="BM46" s="236"/>
      <c r="BN46" s="236"/>
      <c r="BO46" s="236"/>
      <c r="BP46" s="230"/>
      <c r="BQ46" s="41"/>
      <c r="BR46" s="41"/>
    </row>
    <row r="47" spans="1:70" ht="9.9499999999999993" customHeight="1" x14ac:dyDescent="0.2">
      <c r="A47" s="205" t="s">
        <v>81</v>
      </c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7"/>
      <c r="T47" s="114"/>
      <c r="U47" s="115"/>
      <c r="V47" s="115"/>
      <c r="W47" s="115"/>
      <c r="X47" s="115"/>
      <c r="Y47" s="115"/>
      <c r="Z47" s="115"/>
      <c r="AA47" s="115"/>
      <c r="AB47" s="232">
        <f>BJ45</f>
        <v>294200.05709856009</v>
      </c>
      <c r="AC47" s="233"/>
      <c r="AD47" s="233"/>
      <c r="AE47" s="233"/>
      <c r="AF47" s="233"/>
      <c r="AG47" s="233"/>
      <c r="AH47" s="224" t="s">
        <v>54</v>
      </c>
      <c r="AI47" s="232">
        <f>AX45</f>
        <v>11481</v>
      </c>
      <c r="AJ47" s="233"/>
      <c r="AK47" s="233"/>
      <c r="AL47" s="233"/>
      <c r="AM47" s="233"/>
      <c r="AN47" s="233"/>
      <c r="AO47" s="224" t="s">
        <v>13</v>
      </c>
      <c r="AP47" s="232">
        <f>AB47-AI47</f>
        <v>282719.05709856009</v>
      </c>
      <c r="AQ47" s="232"/>
      <c r="AR47" s="232"/>
      <c r="AS47" s="232"/>
      <c r="AT47" s="232"/>
      <c r="AU47" s="232"/>
      <c r="AV47" s="224" t="s">
        <v>19</v>
      </c>
      <c r="AW47" s="226">
        <v>0.2087</v>
      </c>
      <c r="AX47" s="226"/>
      <c r="AY47" s="226"/>
      <c r="AZ47" s="226"/>
      <c r="BA47" s="116"/>
      <c r="BB47" s="116"/>
      <c r="BC47" s="115"/>
      <c r="BD47" s="115"/>
      <c r="BE47" s="115"/>
      <c r="BF47" s="115"/>
      <c r="BG47" s="115"/>
      <c r="BH47" s="115"/>
      <c r="BI47" s="117"/>
      <c r="BJ47" s="236">
        <f>(BJ45-AX45)*20.87%</f>
        <v>59003.467216469493</v>
      </c>
      <c r="BK47" s="236"/>
      <c r="BL47" s="236"/>
      <c r="BM47" s="236"/>
      <c r="BN47" s="236"/>
      <c r="BO47" s="236"/>
      <c r="BP47" s="230">
        <f>AP47*AW47</f>
        <v>59003.467216469493</v>
      </c>
      <c r="BQ47" s="41"/>
      <c r="BR47" s="41"/>
    </row>
    <row r="48" spans="1:70" ht="9.9499999999999993" customHeight="1" x14ac:dyDescent="0.2">
      <c r="A48" s="208"/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10"/>
      <c r="T48" s="118"/>
      <c r="U48" s="119"/>
      <c r="V48" s="119"/>
      <c r="W48" s="119"/>
      <c r="X48" s="119"/>
      <c r="Y48" s="119"/>
      <c r="Z48" s="119"/>
      <c r="AA48" s="119"/>
      <c r="AB48" s="234"/>
      <c r="AC48" s="234"/>
      <c r="AD48" s="234"/>
      <c r="AE48" s="234"/>
      <c r="AF48" s="234"/>
      <c r="AG48" s="234"/>
      <c r="AH48" s="225"/>
      <c r="AI48" s="234"/>
      <c r="AJ48" s="234"/>
      <c r="AK48" s="234"/>
      <c r="AL48" s="234"/>
      <c r="AM48" s="234"/>
      <c r="AN48" s="234"/>
      <c r="AO48" s="225"/>
      <c r="AP48" s="235"/>
      <c r="AQ48" s="235"/>
      <c r="AR48" s="235"/>
      <c r="AS48" s="235"/>
      <c r="AT48" s="235"/>
      <c r="AU48" s="235"/>
      <c r="AV48" s="225"/>
      <c r="AW48" s="227"/>
      <c r="AX48" s="227"/>
      <c r="AY48" s="227"/>
      <c r="AZ48" s="227"/>
      <c r="BA48" s="120"/>
      <c r="BB48" s="120"/>
      <c r="BC48" s="119"/>
      <c r="BD48" s="119"/>
      <c r="BE48" s="119"/>
      <c r="BF48" s="119"/>
      <c r="BG48" s="119"/>
      <c r="BH48" s="119"/>
      <c r="BI48" s="121"/>
      <c r="BJ48" s="236"/>
      <c r="BK48" s="236"/>
      <c r="BL48" s="236"/>
      <c r="BM48" s="236"/>
      <c r="BN48" s="236"/>
      <c r="BO48" s="236"/>
      <c r="BP48" s="230"/>
      <c r="BQ48" s="41"/>
      <c r="BR48" s="41"/>
    </row>
    <row r="49" spans="1:70" ht="9.9499999999999993" customHeight="1" x14ac:dyDescent="0.2">
      <c r="A49" s="229" t="s">
        <v>49</v>
      </c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  <c r="AF49" s="229"/>
      <c r="AG49" s="229"/>
      <c r="AH49" s="229"/>
      <c r="AI49" s="229"/>
      <c r="AJ49" s="229"/>
      <c r="AK49" s="229"/>
      <c r="AL49" s="229"/>
      <c r="AM49" s="229"/>
      <c r="AN49" s="229"/>
      <c r="AO49" s="229"/>
      <c r="AP49" s="229"/>
      <c r="AQ49" s="229"/>
      <c r="AR49" s="229"/>
      <c r="AS49" s="229"/>
      <c r="AT49" s="229"/>
      <c r="AU49" s="229"/>
      <c r="AV49" s="229"/>
      <c r="AW49" s="229"/>
      <c r="AX49" s="229"/>
      <c r="AY49" s="229"/>
      <c r="AZ49" s="229"/>
      <c r="BA49" s="229"/>
      <c r="BB49" s="229"/>
      <c r="BC49" s="229"/>
      <c r="BD49" s="229"/>
      <c r="BE49" s="229"/>
      <c r="BF49" s="229"/>
      <c r="BG49" s="229"/>
      <c r="BH49" s="229"/>
      <c r="BI49" s="229"/>
      <c r="BJ49" s="228">
        <f>SUM(BJ45:BO48)</f>
        <v>353203.52431502962</v>
      </c>
      <c r="BK49" s="228"/>
      <c r="BL49" s="228"/>
      <c r="BM49" s="228"/>
      <c r="BN49" s="228"/>
      <c r="BO49" s="228"/>
      <c r="BP49" s="95"/>
      <c r="BQ49" s="65"/>
      <c r="BR49" s="41"/>
    </row>
    <row r="50" spans="1:70" ht="9.9499999999999993" customHeight="1" x14ac:dyDescent="0.2">
      <c r="A50" s="229"/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29"/>
      <c r="AH50" s="229"/>
      <c r="AI50" s="229"/>
      <c r="AJ50" s="229"/>
      <c r="AK50" s="229"/>
      <c r="AL50" s="229"/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29"/>
      <c r="AX50" s="229"/>
      <c r="AY50" s="229"/>
      <c r="AZ50" s="229"/>
      <c r="BA50" s="229"/>
      <c r="BB50" s="229"/>
      <c r="BC50" s="229"/>
      <c r="BD50" s="229"/>
      <c r="BE50" s="229"/>
      <c r="BF50" s="229"/>
      <c r="BG50" s="229"/>
      <c r="BH50" s="229"/>
      <c r="BI50" s="229"/>
      <c r="BJ50" s="228"/>
      <c r="BK50" s="228"/>
      <c r="BL50" s="228"/>
      <c r="BM50" s="228"/>
      <c r="BN50" s="228"/>
      <c r="BO50" s="228"/>
      <c r="BP50" s="95"/>
      <c r="BQ50" s="66"/>
      <c r="BR50" s="41"/>
    </row>
    <row r="51" spans="1:70" ht="9.9499999999999993" customHeight="1" x14ac:dyDescent="0.2">
      <c r="A51" s="229" t="s">
        <v>55</v>
      </c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110"/>
      <c r="U51" s="110"/>
      <c r="V51" s="110"/>
      <c r="W51" s="110"/>
      <c r="X51" s="110"/>
      <c r="Y51" s="110"/>
      <c r="Z51" s="110"/>
      <c r="AA51" s="110"/>
      <c r="AB51" s="232">
        <f>BJ49</f>
        <v>353203.52431502962</v>
      </c>
      <c r="AC51" s="233"/>
      <c r="AD51" s="233"/>
      <c r="AE51" s="233"/>
      <c r="AF51" s="233"/>
      <c r="AG51" s="233"/>
      <c r="AH51" s="224" t="s">
        <v>54</v>
      </c>
      <c r="AI51" s="232">
        <f>AX45</f>
        <v>11481</v>
      </c>
      <c r="AJ51" s="233"/>
      <c r="AK51" s="233"/>
      <c r="AL51" s="233"/>
      <c r="AM51" s="233"/>
      <c r="AN51" s="233"/>
      <c r="AO51" s="224" t="s">
        <v>13</v>
      </c>
      <c r="AP51" s="232">
        <f>AB51-AI51</f>
        <v>341722.52431502962</v>
      </c>
      <c r="AQ51" s="232"/>
      <c r="AR51" s="232"/>
      <c r="AS51" s="232"/>
      <c r="AT51" s="232"/>
      <c r="AU51" s="232"/>
      <c r="AV51" s="224" t="s">
        <v>19</v>
      </c>
      <c r="AW51" s="226">
        <v>3.2000000000000002E-3</v>
      </c>
      <c r="AX51" s="226"/>
      <c r="AY51" s="226"/>
      <c r="AZ51" s="226"/>
      <c r="BA51" s="110"/>
      <c r="BB51" s="110"/>
      <c r="BC51" s="110"/>
      <c r="BD51" s="110"/>
      <c r="BE51" s="110"/>
      <c r="BF51" s="110"/>
      <c r="BG51" s="110"/>
      <c r="BH51" s="110"/>
      <c r="BI51" s="111"/>
      <c r="BJ51" s="236">
        <f>(BJ49-AX45)*0.32%</f>
        <v>1093.5120778080948</v>
      </c>
      <c r="BK51" s="236"/>
      <c r="BL51" s="236"/>
      <c r="BM51" s="236"/>
      <c r="BN51" s="236"/>
      <c r="BO51" s="236"/>
      <c r="BP51" s="231">
        <f>AP51*AW51</f>
        <v>1093.5120778080948</v>
      </c>
      <c r="BQ51" s="66"/>
      <c r="BR51" s="41"/>
    </row>
    <row r="52" spans="1:70" ht="13.5" customHeight="1" x14ac:dyDescent="0.2">
      <c r="A52" s="229"/>
      <c r="B52" s="229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112"/>
      <c r="U52" s="112"/>
      <c r="V52" s="112"/>
      <c r="W52" s="112"/>
      <c r="X52" s="112"/>
      <c r="Y52" s="112"/>
      <c r="Z52" s="112"/>
      <c r="AA52" s="112"/>
      <c r="AB52" s="234"/>
      <c r="AC52" s="234"/>
      <c r="AD52" s="234"/>
      <c r="AE52" s="234"/>
      <c r="AF52" s="234"/>
      <c r="AG52" s="234"/>
      <c r="AH52" s="225"/>
      <c r="AI52" s="234"/>
      <c r="AJ52" s="234"/>
      <c r="AK52" s="234"/>
      <c r="AL52" s="234"/>
      <c r="AM52" s="234"/>
      <c r="AN52" s="234"/>
      <c r="AO52" s="225"/>
      <c r="AP52" s="235"/>
      <c r="AQ52" s="235"/>
      <c r="AR52" s="235"/>
      <c r="AS52" s="235"/>
      <c r="AT52" s="235"/>
      <c r="AU52" s="235"/>
      <c r="AV52" s="225"/>
      <c r="AW52" s="227"/>
      <c r="AX52" s="227"/>
      <c r="AY52" s="227"/>
      <c r="AZ52" s="227"/>
      <c r="BA52" s="112"/>
      <c r="BB52" s="112"/>
      <c r="BC52" s="112"/>
      <c r="BD52" s="112"/>
      <c r="BE52" s="112"/>
      <c r="BF52" s="112"/>
      <c r="BG52" s="112"/>
      <c r="BH52" s="112"/>
      <c r="BI52" s="113"/>
      <c r="BJ52" s="239"/>
      <c r="BK52" s="239"/>
      <c r="BL52" s="239"/>
      <c r="BM52" s="239"/>
      <c r="BN52" s="239"/>
      <c r="BO52" s="239"/>
      <c r="BP52" s="231"/>
      <c r="BQ52" s="66"/>
      <c r="BR52" s="41"/>
    </row>
    <row r="53" spans="1:70" ht="9.9499999999999993" customHeight="1" x14ac:dyDescent="0.2">
      <c r="A53" s="229" t="s">
        <v>65</v>
      </c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G53" s="229"/>
      <c r="BH53" s="229"/>
      <c r="BI53" s="229"/>
      <c r="BJ53" s="238">
        <f>SUM(BJ49:BO52)</f>
        <v>354297.0363928377</v>
      </c>
      <c r="BK53" s="238"/>
      <c r="BL53" s="238"/>
      <c r="BM53" s="238"/>
      <c r="BN53" s="238"/>
      <c r="BO53" s="238"/>
      <c r="BP53" s="41"/>
      <c r="BQ53" s="128"/>
      <c r="BR53" s="41"/>
    </row>
    <row r="54" spans="1:70" ht="9.9499999999999993" customHeight="1" x14ac:dyDescent="0.2">
      <c r="A54" s="229"/>
      <c r="B54" s="229"/>
      <c r="C54" s="229"/>
      <c r="D54" s="229"/>
      <c r="E54" s="229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  <c r="AF54" s="229"/>
      <c r="AG54" s="229"/>
      <c r="AH54" s="229"/>
      <c r="AI54" s="229"/>
      <c r="AJ54" s="229"/>
      <c r="AK54" s="229"/>
      <c r="AL54" s="229"/>
      <c r="AM54" s="229"/>
      <c r="AN54" s="229"/>
      <c r="AO54" s="229"/>
      <c r="AP54" s="229"/>
      <c r="AQ54" s="229"/>
      <c r="AR54" s="229"/>
      <c r="AS54" s="229"/>
      <c r="AT54" s="229"/>
      <c r="AU54" s="229"/>
      <c r="AV54" s="229"/>
      <c r="AW54" s="229"/>
      <c r="AX54" s="229"/>
      <c r="AY54" s="229"/>
      <c r="AZ54" s="229"/>
      <c r="BA54" s="229"/>
      <c r="BB54" s="229"/>
      <c r="BC54" s="229"/>
      <c r="BD54" s="229"/>
      <c r="BE54" s="229"/>
      <c r="BF54" s="229"/>
      <c r="BG54" s="229"/>
      <c r="BH54" s="229"/>
      <c r="BI54" s="229"/>
      <c r="BJ54" s="238"/>
      <c r="BK54" s="238"/>
      <c r="BL54" s="238"/>
      <c r="BM54" s="238"/>
      <c r="BN54" s="238"/>
      <c r="BO54" s="238"/>
      <c r="BP54" s="41"/>
      <c r="BQ54" s="66"/>
      <c r="BR54" s="41"/>
    </row>
    <row r="55" spans="1:70" ht="9.9499999999999993" customHeight="1" x14ac:dyDescent="0.2">
      <c r="A55" s="229" t="s">
        <v>92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  <c r="BB55" s="229"/>
      <c r="BC55" s="229"/>
      <c r="BD55" s="229"/>
      <c r="BE55" s="229"/>
      <c r="BF55" s="229"/>
      <c r="BG55" s="229"/>
      <c r="BH55" s="229"/>
      <c r="BI55" s="229"/>
      <c r="BJ55" s="236">
        <f>BJ53*12%</f>
        <v>42515.644367140521</v>
      </c>
      <c r="BK55" s="236"/>
      <c r="BL55" s="236"/>
      <c r="BM55" s="236"/>
      <c r="BN55" s="236"/>
      <c r="BO55" s="236"/>
      <c r="BP55" s="129"/>
      <c r="BQ55" s="75"/>
      <c r="BR55" s="41"/>
    </row>
    <row r="56" spans="1:70" ht="9.9499999999999993" customHeight="1" x14ac:dyDescent="0.2">
      <c r="A56" s="229"/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9"/>
      <c r="AH56" s="229"/>
      <c r="AI56" s="229"/>
      <c r="AJ56" s="229"/>
      <c r="AK56" s="229"/>
      <c r="AL56" s="229"/>
      <c r="AM56" s="229"/>
      <c r="AN56" s="229"/>
      <c r="AO56" s="229"/>
      <c r="AP56" s="229"/>
      <c r="AQ56" s="229"/>
      <c r="AR56" s="229"/>
      <c r="AS56" s="229"/>
      <c r="AT56" s="229"/>
      <c r="AU56" s="229"/>
      <c r="AV56" s="229"/>
      <c r="AW56" s="229"/>
      <c r="AX56" s="229"/>
      <c r="AY56" s="229"/>
      <c r="AZ56" s="229"/>
      <c r="BA56" s="229"/>
      <c r="BB56" s="229"/>
      <c r="BC56" s="229"/>
      <c r="BD56" s="229"/>
      <c r="BE56" s="229"/>
      <c r="BF56" s="229"/>
      <c r="BG56" s="229"/>
      <c r="BH56" s="229"/>
      <c r="BI56" s="229"/>
      <c r="BJ56" s="236"/>
      <c r="BK56" s="236"/>
      <c r="BL56" s="236"/>
      <c r="BM56" s="236"/>
      <c r="BN56" s="236"/>
      <c r="BO56" s="236"/>
      <c r="BP56" s="41"/>
      <c r="BQ56" s="41"/>
      <c r="BR56" s="41"/>
    </row>
    <row r="57" spans="1:70" ht="9.9499999999999993" customHeight="1" x14ac:dyDescent="0.2">
      <c r="A57" s="229" t="s">
        <v>50</v>
      </c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9"/>
      <c r="AH57" s="229"/>
      <c r="AI57" s="229"/>
      <c r="AJ57" s="229"/>
      <c r="AK57" s="229"/>
      <c r="AL57" s="229"/>
      <c r="AM57" s="229"/>
      <c r="AN57" s="229"/>
      <c r="AO57" s="229"/>
      <c r="AP57" s="229"/>
      <c r="AQ57" s="229"/>
      <c r="AR57" s="229"/>
      <c r="AS57" s="229"/>
      <c r="AT57" s="229"/>
      <c r="AU57" s="229"/>
      <c r="AV57" s="229"/>
      <c r="AW57" s="229"/>
      <c r="AX57" s="229"/>
      <c r="AY57" s="229"/>
      <c r="AZ57" s="229"/>
      <c r="BA57" s="229"/>
      <c r="BB57" s="229"/>
      <c r="BC57" s="229"/>
      <c r="BD57" s="229"/>
      <c r="BE57" s="229"/>
      <c r="BF57" s="229"/>
      <c r="BG57" s="229"/>
      <c r="BH57" s="229"/>
      <c r="BI57" s="229"/>
      <c r="BJ57" s="228">
        <f>SUM(BJ53:BO56)</f>
        <v>396812.68075997825</v>
      </c>
      <c r="BK57" s="228"/>
      <c r="BL57" s="228"/>
      <c r="BM57" s="228"/>
      <c r="BN57" s="228"/>
      <c r="BO57" s="228"/>
      <c r="BP57" s="85"/>
      <c r="BQ57" s="84"/>
      <c r="BR57" s="65"/>
    </row>
    <row r="58" spans="1:70" ht="10.5" customHeight="1" x14ac:dyDescent="0.2">
      <c r="A58" s="229"/>
      <c r="B58" s="229"/>
      <c r="C58" s="229"/>
      <c r="D58" s="229"/>
      <c r="E58" s="229"/>
      <c r="F58" s="229"/>
      <c r="G58" s="229"/>
      <c r="H58" s="229"/>
      <c r="I58" s="229"/>
      <c r="J58" s="229"/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9"/>
      <c r="AH58" s="229"/>
      <c r="AI58" s="229"/>
      <c r="AJ58" s="229"/>
      <c r="AK58" s="229"/>
      <c r="AL58" s="229"/>
      <c r="AM58" s="229"/>
      <c r="AN58" s="229"/>
      <c r="AO58" s="229"/>
      <c r="AP58" s="229"/>
      <c r="AQ58" s="229"/>
      <c r="AR58" s="229"/>
      <c r="AS58" s="229"/>
      <c r="AT58" s="229"/>
      <c r="AU58" s="229"/>
      <c r="AV58" s="229"/>
      <c r="AW58" s="229"/>
      <c r="AX58" s="229"/>
      <c r="AY58" s="229"/>
      <c r="AZ58" s="229"/>
      <c r="BA58" s="229"/>
      <c r="BB58" s="229"/>
      <c r="BC58" s="229"/>
      <c r="BD58" s="229"/>
      <c r="BE58" s="229"/>
      <c r="BF58" s="229"/>
      <c r="BG58" s="229"/>
      <c r="BH58" s="229"/>
      <c r="BI58" s="229"/>
      <c r="BJ58" s="228"/>
      <c r="BK58" s="228"/>
      <c r="BL58" s="228"/>
      <c r="BM58" s="228"/>
      <c r="BN58" s="228"/>
      <c r="BO58" s="228"/>
      <c r="BP58" s="86"/>
      <c r="BQ58" s="76"/>
      <c r="BR58" s="65"/>
    </row>
    <row r="59" spans="1:70" ht="9.9499999999999993" customHeight="1" x14ac:dyDescent="0.2">
      <c r="A59" s="205" t="s">
        <v>70</v>
      </c>
      <c r="B59" s="206"/>
      <c r="C59" s="206"/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206"/>
      <c r="Q59" s="206"/>
      <c r="R59" s="206"/>
      <c r="S59" s="206"/>
      <c r="T59" s="206"/>
      <c r="U59" s="206"/>
      <c r="V59" s="206"/>
      <c r="W59" s="206"/>
      <c r="X59" s="206"/>
      <c r="Y59" s="206"/>
      <c r="Z59" s="206"/>
      <c r="AA59" s="206"/>
      <c r="AB59" s="206"/>
      <c r="AC59" s="206"/>
      <c r="AD59" s="206"/>
      <c r="AE59" s="206"/>
      <c r="AF59" s="206"/>
      <c r="AG59" s="206"/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  <c r="BI59" s="207"/>
      <c r="BJ59" s="217">
        <f>BJ53*3%</f>
        <v>10628.91109178513</v>
      </c>
      <c r="BK59" s="218"/>
      <c r="BL59" s="218"/>
      <c r="BM59" s="218"/>
      <c r="BN59" s="218"/>
      <c r="BO59" s="219"/>
      <c r="BP59" s="123"/>
      <c r="BQ59" s="75"/>
      <c r="BR59" s="41"/>
    </row>
    <row r="60" spans="1:70" ht="9.9499999999999993" customHeight="1" x14ac:dyDescent="0.2">
      <c r="A60" s="208"/>
      <c r="B60" s="209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  <c r="U60" s="209"/>
      <c r="V60" s="209"/>
      <c r="W60" s="209"/>
      <c r="X60" s="209"/>
      <c r="Y60" s="209"/>
      <c r="Z60" s="209"/>
      <c r="AA60" s="209"/>
      <c r="AB60" s="209"/>
      <c r="AC60" s="209"/>
      <c r="AD60" s="209"/>
      <c r="AE60" s="209"/>
      <c r="AF60" s="209"/>
      <c r="AG60" s="209"/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  <c r="BI60" s="210"/>
      <c r="BJ60" s="220"/>
      <c r="BK60" s="221"/>
      <c r="BL60" s="221"/>
      <c r="BM60" s="221"/>
      <c r="BN60" s="221"/>
      <c r="BO60" s="222"/>
      <c r="BP60" s="41"/>
      <c r="BQ60" s="41"/>
      <c r="BR60" s="41"/>
    </row>
    <row r="61" spans="1:70" ht="9.9499999999999993" customHeight="1" x14ac:dyDescent="0.2">
      <c r="A61" s="205" t="s">
        <v>85</v>
      </c>
      <c r="B61" s="206"/>
      <c r="C61" s="206"/>
      <c r="D61" s="206"/>
      <c r="E61" s="206"/>
      <c r="F61" s="206"/>
      <c r="G61" s="206"/>
      <c r="H61" s="206"/>
      <c r="I61" s="206"/>
      <c r="J61" s="206"/>
      <c r="K61" s="206"/>
      <c r="L61" s="206"/>
      <c r="M61" s="206"/>
      <c r="N61" s="206"/>
      <c r="O61" s="206"/>
      <c r="P61" s="206"/>
      <c r="Q61" s="206"/>
      <c r="R61" s="206"/>
      <c r="S61" s="206"/>
      <c r="T61" s="206"/>
      <c r="U61" s="206"/>
      <c r="V61" s="206"/>
      <c r="W61" s="206"/>
      <c r="X61" s="206"/>
      <c r="Y61" s="206"/>
      <c r="Z61" s="206"/>
      <c r="AA61" s="206"/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  <c r="BI61" s="207"/>
      <c r="BJ61" s="217">
        <v>1108.8</v>
      </c>
      <c r="BK61" s="218"/>
      <c r="BL61" s="218"/>
      <c r="BM61" s="218"/>
      <c r="BN61" s="218"/>
      <c r="BO61" s="219"/>
      <c r="BP61" s="123"/>
      <c r="BQ61" s="75"/>
      <c r="BR61" s="41"/>
    </row>
    <row r="62" spans="1:70" ht="9.9499999999999993" customHeight="1" x14ac:dyDescent="0.2">
      <c r="A62" s="208"/>
      <c r="B62" s="209"/>
      <c r="C62" s="209"/>
      <c r="D62" s="209"/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09"/>
      <c r="Q62" s="209"/>
      <c r="R62" s="209"/>
      <c r="S62" s="209"/>
      <c r="T62" s="209"/>
      <c r="U62" s="209"/>
      <c r="V62" s="209"/>
      <c r="W62" s="209"/>
      <c r="X62" s="209"/>
      <c r="Y62" s="209"/>
      <c r="Z62" s="209"/>
      <c r="AA62" s="209"/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  <c r="BI62" s="210"/>
      <c r="BJ62" s="220"/>
      <c r="BK62" s="221"/>
      <c r="BL62" s="221"/>
      <c r="BM62" s="221"/>
      <c r="BN62" s="221"/>
      <c r="BO62" s="222"/>
      <c r="BP62" s="127"/>
      <c r="BQ62" s="41"/>
      <c r="BR62" s="41"/>
    </row>
    <row r="63" spans="1:70" ht="9.9499999999999993" customHeight="1" x14ac:dyDescent="0.2">
      <c r="A63" s="205" t="s">
        <v>67</v>
      </c>
      <c r="B63" s="206"/>
      <c r="C63" s="206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206"/>
      <c r="X63" s="206"/>
      <c r="Y63" s="206"/>
      <c r="Z63" s="206"/>
      <c r="AA63" s="206"/>
      <c r="AB63" s="206"/>
      <c r="AC63" s="206"/>
      <c r="AD63" s="206"/>
      <c r="AE63" s="206"/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  <c r="BI63" s="207"/>
      <c r="BJ63" s="211">
        <f>BJ57+BJ59+BJ61</f>
        <v>408550.39185176336</v>
      </c>
      <c r="BK63" s="212"/>
      <c r="BL63" s="212"/>
      <c r="BM63" s="212"/>
      <c r="BN63" s="212"/>
      <c r="BO63" s="213"/>
      <c r="BP63" s="124"/>
      <c r="BQ63" s="125"/>
      <c r="BR63" s="65"/>
    </row>
    <row r="64" spans="1:70" ht="9.9499999999999993" customHeight="1" x14ac:dyDescent="0.2">
      <c r="A64" s="208"/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  <c r="AF64" s="209"/>
      <c r="AG64" s="209"/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  <c r="BI64" s="210"/>
      <c r="BJ64" s="214"/>
      <c r="BK64" s="215"/>
      <c r="BL64" s="215"/>
      <c r="BM64" s="215"/>
      <c r="BN64" s="215"/>
      <c r="BO64" s="216"/>
      <c r="BP64" s="41"/>
      <c r="BQ64" s="76"/>
      <c r="BR64" s="65"/>
    </row>
    <row r="65" spans="1:70" ht="9.9499999999999993" customHeight="1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7"/>
      <c r="BK65" s="67"/>
      <c r="BL65" s="67"/>
      <c r="BM65" s="67"/>
      <c r="BN65" s="67"/>
      <c r="BO65" s="67"/>
      <c r="BP65" s="41"/>
      <c r="BQ65" s="76"/>
      <c r="BR65" s="65"/>
    </row>
    <row r="66" spans="1:70" ht="9.9499999999999993" customHeight="1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7"/>
      <c r="BK66" s="67"/>
      <c r="BL66" s="67"/>
      <c r="BM66" s="67"/>
      <c r="BN66" s="67"/>
      <c r="BO66" s="67"/>
      <c r="BP66" s="41"/>
      <c r="BQ66" s="76"/>
      <c r="BR66" s="65"/>
    </row>
    <row r="67" spans="1:70" ht="9.9499999999999993" customHeight="1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8"/>
      <c r="BK67" s="8"/>
      <c r="BL67" s="8"/>
      <c r="BM67" s="8"/>
      <c r="BN67" s="8"/>
      <c r="BO67" s="8"/>
      <c r="BP67" s="41"/>
      <c r="BQ67" s="76"/>
      <c r="BR67" s="65"/>
    </row>
    <row r="68" spans="1:70" ht="12" customHeight="1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71" t="str">
        <f>'Пояс. зап.'!C35</f>
        <v>Проверил</v>
      </c>
      <c r="U68" s="72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1" t="str">
        <f>'Пояс. зап.'!G35</f>
        <v>Саитов Б.</v>
      </c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64"/>
      <c r="BG68" s="64"/>
      <c r="BH68" s="64"/>
      <c r="BI68" s="64"/>
      <c r="BJ68" s="67"/>
      <c r="BK68" s="67"/>
      <c r="BL68" s="67"/>
      <c r="BM68" s="67"/>
      <c r="BN68" s="67"/>
      <c r="BO68" s="67"/>
      <c r="BP68" s="41"/>
      <c r="BQ68" s="137">
        <v>14700</v>
      </c>
      <c r="BR68" s="65"/>
    </row>
    <row r="69" spans="1:70" ht="12" customHeight="1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71"/>
      <c r="U69" s="72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1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64"/>
      <c r="BG69" s="64"/>
      <c r="BH69" s="64"/>
      <c r="BI69" s="64"/>
      <c r="BJ69" s="67"/>
      <c r="BK69" s="67"/>
      <c r="BL69" s="67"/>
      <c r="BM69" s="67"/>
      <c r="BN69" s="67"/>
      <c r="BO69" s="67"/>
      <c r="BP69" s="123"/>
      <c r="BQ69" s="66"/>
      <c r="BR69" s="65"/>
    </row>
    <row r="70" spans="1:70" x14ac:dyDescent="0.2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8"/>
      <c r="AD70" s="61"/>
      <c r="AE70" s="8"/>
      <c r="AF70" s="8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53"/>
      <c r="BC70" s="53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126">
        <f>BQ68-BJ63</f>
        <v>-393850.39185176336</v>
      </c>
    </row>
    <row r="71" spans="1:70" ht="14.25" customHeight="1" x14ac:dyDescent="0.2">
      <c r="A71" s="8"/>
      <c r="B71" s="8"/>
      <c r="C71" s="8"/>
      <c r="D71" s="8"/>
      <c r="E71" s="8"/>
      <c r="F71" s="8"/>
      <c r="G71" s="60"/>
      <c r="H71" s="8"/>
      <c r="I71" s="8"/>
      <c r="J71" s="8"/>
      <c r="K71" s="8"/>
      <c r="L71" s="8"/>
      <c r="M71" s="8"/>
      <c r="N71" s="53"/>
      <c r="O71" s="53"/>
      <c r="P71" s="53"/>
      <c r="Q71" s="53"/>
      <c r="R71" s="53"/>
      <c r="S71" s="53"/>
      <c r="T71" s="53" t="str">
        <f>'Расч. ст. ст-ти'!C34</f>
        <v>Составил:</v>
      </c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 t="str">
        <f>'Пояс. зап.'!G38</f>
        <v>Джусипбаев А.</v>
      </c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126"/>
    </row>
    <row r="72" spans="1:70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8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</row>
    <row r="73" spans="1:70" x14ac:dyDescent="0.2">
      <c r="G73" s="8"/>
    </row>
  </sheetData>
  <sheetProtection formatCells="0" formatColumns="0" formatRows="0" insertColumns="0" insertRows="0" insertHyperlinks="0" deleteColumns="0" deleteRows="0" sort="0" autoFilter="0" pivotTables="0"/>
  <mergeCells count="203">
    <mergeCell ref="BJ35:BO36"/>
    <mergeCell ref="T36:Y36"/>
    <mergeCell ref="A35:B36"/>
    <mergeCell ref="C35:E36"/>
    <mergeCell ref="F35:S36"/>
    <mergeCell ref="T35:Y35"/>
    <mergeCell ref="Z35:AE36"/>
    <mergeCell ref="AF35:AK36"/>
    <mergeCell ref="AL35:AQ36"/>
    <mergeCell ref="AR35:AW36"/>
    <mergeCell ref="AX35:BC36"/>
    <mergeCell ref="A33:B34"/>
    <mergeCell ref="C33:E34"/>
    <mergeCell ref="F33:S34"/>
    <mergeCell ref="T33:Y33"/>
    <mergeCell ref="Z33:AE34"/>
    <mergeCell ref="AF33:AK34"/>
    <mergeCell ref="AL33:AQ34"/>
    <mergeCell ref="AR33:AW34"/>
    <mergeCell ref="AX33:BC34"/>
    <mergeCell ref="T34:Y34"/>
    <mergeCell ref="F27:S28"/>
    <mergeCell ref="T27:Y27"/>
    <mergeCell ref="Z27:AE28"/>
    <mergeCell ref="AF27:AK28"/>
    <mergeCell ref="AL27:AQ28"/>
    <mergeCell ref="AR27:AW28"/>
    <mergeCell ref="AX27:BC28"/>
    <mergeCell ref="T28:Y28"/>
    <mergeCell ref="A1:BO1"/>
    <mergeCell ref="A6:BO6"/>
    <mergeCell ref="J9:M9"/>
    <mergeCell ref="J7:P7"/>
    <mergeCell ref="A5:BO5"/>
    <mergeCell ref="A3:BO3"/>
    <mergeCell ref="A4:BO4"/>
    <mergeCell ref="J17:P17"/>
    <mergeCell ref="AH15:AN15"/>
    <mergeCell ref="J15:L15"/>
    <mergeCell ref="R17:V17"/>
    <mergeCell ref="N15:T15"/>
    <mergeCell ref="N11:T11"/>
    <mergeCell ref="V15:AA15"/>
    <mergeCell ref="V11:Y11"/>
    <mergeCell ref="J19:P19"/>
    <mergeCell ref="X17:AC17"/>
    <mergeCell ref="J13:M13"/>
    <mergeCell ref="AA11:AF11"/>
    <mergeCell ref="J11:L11"/>
    <mergeCell ref="AC15:AF15"/>
    <mergeCell ref="O13:U13"/>
    <mergeCell ref="T22:Y22"/>
    <mergeCell ref="AF22:AK25"/>
    <mergeCell ref="X19:AC19"/>
    <mergeCell ref="R19:V19"/>
    <mergeCell ref="AR26:AW26"/>
    <mergeCell ref="A39:B40"/>
    <mergeCell ref="C39:E40"/>
    <mergeCell ref="T39:Y39"/>
    <mergeCell ref="A22:B25"/>
    <mergeCell ref="C22:E25"/>
    <mergeCell ref="F22:S25"/>
    <mergeCell ref="AR22:AW25"/>
    <mergeCell ref="F37:S38"/>
    <mergeCell ref="F39:S40"/>
    <mergeCell ref="T26:Y26"/>
    <mergeCell ref="Z26:AE26"/>
    <mergeCell ref="Z22:AE25"/>
    <mergeCell ref="T23:Y25"/>
    <mergeCell ref="A26:B26"/>
    <mergeCell ref="C26:E26"/>
    <mergeCell ref="F26:S26"/>
    <mergeCell ref="AF26:AK26"/>
    <mergeCell ref="AL26:AQ26"/>
    <mergeCell ref="T37:Y37"/>
    <mergeCell ref="T40:Y40"/>
    <mergeCell ref="AL22:AQ25"/>
    <mergeCell ref="A27:B28"/>
    <mergeCell ref="C27:E28"/>
    <mergeCell ref="BJ22:BO25"/>
    <mergeCell ref="BJ26:BO26"/>
    <mergeCell ref="AX26:BC26"/>
    <mergeCell ref="BD26:BI26"/>
    <mergeCell ref="AX22:BC25"/>
    <mergeCell ref="BD22:BI25"/>
    <mergeCell ref="BD43:BI44"/>
    <mergeCell ref="BJ43:BO44"/>
    <mergeCell ref="BP39:BP40"/>
    <mergeCell ref="BJ37:BO38"/>
    <mergeCell ref="AX43:AX44"/>
    <mergeCell ref="AX41:AX42"/>
    <mergeCell ref="AY41:BC42"/>
    <mergeCell ref="BD41:BI42"/>
    <mergeCell ref="BJ41:BO42"/>
    <mergeCell ref="BD27:BI28"/>
    <mergeCell ref="BJ27:BO28"/>
    <mergeCell ref="BD29:BI30"/>
    <mergeCell ref="BJ29:BO30"/>
    <mergeCell ref="BD31:BI32"/>
    <mergeCell ref="BJ31:BO32"/>
    <mergeCell ref="BD33:BI34"/>
    <mergeCell ref="BJ33:BO34"/>
    <mergeCell ref="BD35:BI36"/>
    <mergeCell ref="T38:Y38"/>
    <mergeCell ref="AF39:AK40"/>
    <mergeCell ref="AF37:AK38"/>
    <mergeCell ref="Z39:AE40"/>
    <mergeCell ref="Z37:AE38"/>
    <mergeCell ref="BJ49:BO50"/>
    <mergeCell ref="BJ47:BO48"/>
    <mergeCell ref="AW51:AZ52"/>
    <mergeCell ref="AO51:AO52"/>
    <mergeCell ref="AV51:AV52"/>
    <mergeCell ref="Z43:AE44"/>
    <mergeCell ref="BJ45:BO46"/>
    <mergeCell ref="AF43:AF44"/>
    <mergeCell ref="AL43:AL44"/>
    <mergeCell ref="AV47:AV48"/>
    <mergeCell ref="AI51:AN52"/>
    <mergeCell ref="A49:BI50"/>
    <mergeCell ref="BD45:BI46"/>
    <mergeCell ref="A43:S44"/>
    <mergeCell ref="T43:Y44"/>
    <mergeCell ref="T45:Y45"/>
    <mergeCell ref="AF45:AK46"/>
    <mergeCell ref="AG43:AK44"/>
    <mergeCell ref="A45:S46"/>
    <mergeCell ref="A57:BI58"/>
    <mergeCell ref="AX45:BC46"/>
    <mergeCell ref="AR45:AW46"/>
    <mergeCell ref="AS43:AW44"/>
    <mergeCell ref="BP47:BP48"/>
    <mergeCell ref="BP51:BP52"/>
    <mergeCell ref="AB47:AG48"/>
    <mergeCell ref="AH47:AH48"/>
    <mergeCell ref="AI47:AN48"/>
    <mergeCell ref="AP51:AU52"/>
    <mergeCell ref="AP47:AU48"/>
    <mergeCell ref="A55:BI56"/>
    <mergeCell ref="BJ55:BO56"/>
    <mergeCell ref="AR43:AR44"/>
    <mergeCell ref="BP45:BP46"/>
    <mergeCell ref="BJ53:BO54"/>
    <mergeCell ref="A51:S52"/>
    <mergeCell ref="A53:BI54"/>
    <mergeCell ref="AM43:AQ44"/>
    <mergeCell ref="AH51:AH52"/>
    <mergeCell ref="AB51:AG52"/>
    <mergeCell ref="A47:S48"/>
    <mergeCell ref="BJ51:BO52"/>
    <mergeCell ref="A63:BI64"/>
    <mergeCell ref="BJ63:BO64"/>
    <mergeCell ref="AL37:AQ38"/>
    <mergeCell ref="AR37:AW38"/>
    <mergeCell ref="AX37:BC38"/>
    <mergeCell ref="BD37:BI38"/>
    <mergeCell ref="A61:BI62"/>
    <mergeCell ref="BJ61:BO62"/>
    <mergeCell ref="A37:B38"/>
    <mergeCell ref="C37:E38"/>
    <mergeCell ref="BD39:BI40"/>
    <mergeCell ref="BJ39:BO40"/>
    <mergeCell ref="AO47:AO48"/>
    <mergeCell ref="AW47:AZ48"/>
    <mergeCell ref="AY43:BC44"/>
    <mergeCell ref="AR39:AW40"/>
    <mergeCell ref="A59:BI60"/>
    <mergeCell ref="BJ59:BO60"/>
    <mergeCell ref="AX39:BC40"/>
    <mergeCell ref="AL39:AQ40"/>
    <mergeCell ref="Z45:AE46"/>
    <mergeCell ref="AL45:AQ46"/>
    <mergeCell ref="T46:Y46"/>
    <mergeCell ref="BJ57:BO58"/>
    <mergeCell ref="A41:S42"/>
    <mergeCell ref="T41:Y42"/>
    <mergeCell ref="Z41:AE42"/>
    <mergeCell ref="AF41:AF42"/>
    <mergeCell ref="AG41:AK42"/>
    <mergeCell ref="AL41:AL42"/>
    <mergeCell ref="AM41:AQ42"/>
    <mergeCell ref="AR41:AR42"/>
    <mergeCell ref="AS41:AW42"/>
    <mergeCell ref="A29:B30"/>
    <mergeCell ref="C29:E30"/>
    <mergeCell ref="F29:S30"/>
    <mergeCell ref="T29:Y29"/>
    <mergeCell ref="Z29:AE30"/>
    <mergeCell ref="AF29:AK30"/>
    <mergeCell ref="AL29:AQ30"/>
    <mergeCell ref="AR29:AW30"/>
    <mergeCell ref="AX29:BC30"/>
    <mergeCell ref="T30:Y30"/>
    <mergeCell ref="A31:B32"/>
    <mergeCell ref="C31:E32"/>
    <mergeCell ref="F31:S32"/>
    <mergeCell ref="T31:Y31"/>
    <mergeCell ref="Z31:AE32"/>
    <mergeCell ref="AF31:AK32"/>
    <mergeCell ref="AL31:AQ32"/>
    <mergeCell ref="AR31:AW32"/>
    <mergeCell ref="AX31:BC32"/>
    <mergeCell ref="T32:Y32"/>
  </mergeCells>
  <phoneticPr fontId="6" type="noConversion"/>
  <pageMargins left="0.47244094488188981" right="0.15748031496062992" top="0.55118110236220474" bottom="0.23622047244094491" header="0.55118110236220474" footer="0.19685039370078741"/>
  <pageSetup paperSize="9" scale="8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3" zoomScale="130" zoomScaleNormal="130" workbookViewId="0">
      <selection activeCell="B17" sqref="B17"/>
    </sheetView>
  </sheetViews>
  <sheetFormatPr defaultRowHeight="12.75" x14ac:dyDescent="0.2"/>
  <cols>
    <col min="1" max="1" width="5.7109375" customWidth="1"/>
    <col min="2" max="2" width="56.140625" customWidth="1"/>
    <col min="3" max="3" width="13.7109375" customWidth="1"/>
    <col min="4" max="4" width="11.42578125" customWidth="1"/>
    <col min="5" max="5" width="5.5703125" customWidth="1"/>
    <col min="6" max="6" width="5.7109375" customWidth="1"/>
    <col min="257" max="257" width="5.7109375" customWidth="1"/>
    <col min="258" max="258" width="56.140625" customWidth="1"/>
    <col min="259" max="259" width="13.7109375" customWidth="1"/>
    <col min="260" max="260" width="11.42578125" customWidth="1"/>
    <col min="261" max="261" width="5.5703125" customWidth="1"/>
    <col min="262" max="262" width="5.7109375" customWidth="1"/>
    <col min="513" max="513" width="5.7109375" customWidth="1"/>
    <col min="514" max="514" width="56.140625" customWidth="1"/>
    <col min="515" max="515" width="13.7109375" customWidth="1"/>
    <col min="516" max="516" width="11.42578125" customWidth="1"/>
    <col min="517" max="517" width="5.5703125" customWidth="1"/>
    <col min="518" max="518" width="5.7109375" customWidth="1"/>
    <col min="769" max="769" width="5.7109375" customWidth="1"/>
    <col min="770" max="770" width="56.140625" customWidth="1"/>
    <col min="771" max="771" width="13.7109375" customWidth="1"/>
    <col min="772" max="772" width="11.42578125" customWidth="1"/>
    <col min="773" max="773" width="5.5703125" customWidth="1"/>
    <col min="774" max="774" width="5.7109375" customWidth="1"/>
    <col min="1025" max="1025" width="5.7109375" customWidth="1"/>
    <col min="1026" max="1026" width="56.140625" customWidth="1"/>
    <col min="1027" max="1027" width="13.7109375" customWidth="1"/>
    <col min="1028" max="1028" width="11.42578125" customWidth="1"/>
    <col min="1029" max="1029" width="5.5703125" customWidth="1"/>
    <col min="1030" max="1030" width="5.7109375" customWidth="1"/>
    <col min="1281" max="1281" width="5.7109375" customWidth="1"/>
    <col min="1282" max="1282" width="56.140625" customWidth="1"/>
    <col min="1283" max="1283" width="13.7109375" customWidth="1"/>
    <col min="1284" max="1284" width="11.42578125" customWidth="1"/>
    <col min="1285" max="1285" width="5.5703125" customWidth="1"/>
    <col min="1286" max="1286" width="5.7109375" customWidth="1"/>
    <col min="1537" max="1537" width="5.7109375" customWidth="1"/>
    <col min="1538" max="1538" width="56.140625" customWidth="1"/>
    <col min="1539" max="1539" width="13.7109375" customWidth="1"/>
    <col min="1540" max="1540" width="11.42578125" customWidth="1"/>
    <col min="1541" max="1541" width="5.5703125" customWidth="1"/>
    <col min="1542" max="1542" width="5.7109375" customWidth="1"/>
    <col min="1793" max="1793" width="5.7109375" customWidth="1"/>
    <col min="1794" max="1794" width="56.140625" customWidth="1"/>
    <col min="1795" max="1795" width="13.7109375" customWidth="1"/>
    <col min="1796" max="1796" width="11.42578125" customWidth="1"/>
    <col min="1797" max="1797" width="5.5703125" customWidth="1"/>
    <col min="1798" max="1798" width="5.7109375" customWidth="1"/>
    <col min="2049" max="2049" width="5.7109375" customWidth="1"/>
    <col min="2050" max="2050" width="56.140625" customWidth="1"/>
    <col min="2051" max="2051" width="13.7109375" customWidth="1"/>
    <col min="2052" max="2052" width="11.42578125" customWidth="1"/>
    <col min="2053" max="2053" width="5.5703125" customWidth="1"/>
    <col min="2054" max="2054" width="5.7109375" customWidth="1"/>
    <col min="2305" max="2305" width="5.7109375" customWidth="1"/>
    <col min="2306" max="2306" width="56.140625" customWidth="1"/>
    <col min="2307" max="2307" width="13.7109375" customWidth="1"/>
    <col min="2308" max="2308" width="11.42578125" customWidth="1"/>
    <col min="2309" max="2309" width="5.5703125" customWidth="1"/>
    <col min="2310" max="2310" width="5.7109375" customWidth="1"/>
    <col min="2561" max="2561" width="5.7109375" customWidth="1"/>
    <col min="2562" max="2562" width="56.140625" customWidth="1"/>
    <col min="2563" max="2563" width="13.7109375" customWidth="1"/>
    <col min="2564" max="2564" width="11.42578125" customWidth="1"/>
    <col min="2565" max="2565" width="5.5703125" customWidth="1"/>
    <col min="2566" max="2566" width="5.7109375" customWidth="1"/>
    <col min="2817" max="2817" width="5.7109375" customWidth="1"/>
    <col min="2818" max="2818" width="56.140625" customWidth="1"/>
    <col min="2819" max="2819" width="13.7109375" customWidth="1"/>
    <col min="2820" max="2820" width="11.42578125" customWidth="1"/>
    <col min="2821" max="2821" width="5.5703125" customWidth="1"/>
    <col min="2822" max="2822" width="5.7109375" customWidth="1"/>
    <col min="3073" max="3073" width="5.7109375" customWidth="1"/>
    <col min="3074" max="3074" width="56.140625" customWidth="1"/>
    <col min="3075" max="3075" width="13.7109375" customWidth="1"/>
    <col min="3076" max="3076" width="11.42578125" customWidth="1"/>
    <col min="3077" max="3077" width="5.5703125" customWidth="1"/>
    <col min="3078" max="3078" width="5.7109375" customWidth="1"/>
    <col min="3329" max="3329" width="5.7109375" customWidth="1"/>
    <col min="3330" max="3330" width="56.140625" customWidth="1"/>
    <col min="3331" max="3331" width="13.7109375" customWidth="1"/>
    <col min="3332" max="3332" width="11.42578125" customWidth="1"/>
    <col min="3333" max="3333" width="5.5703125" customWidth="1"/>
    <col min="3334" max="3334" width="5.7109375" customWidth="1"/>
    <col min="3585" max="3585" width="5.7109375" customWidth="1"/>
    <col min="3586" max="3586" width="56.140625" customWidth="1"/>
    <col min="3587" max="3587" width="13.7109375" customWidth="1"/>
    <col min="3588" max="3588" width="11.42578125" customWidth="1"/>
    <col min="3589" max="3589" width="5.5703125" customWidth="1"/>
    <col min="3590" max="3590" width="5.7109375" customWidth="1"/>
    <col min="3841" max="3841" width="5.7109375" customWidth="1"/>
    <col min="3842" max="3842" width="56.140625" customWidth="1"/>
    <col min="3843" max="3843" width="13.7109375" customWidth="1"/>
    <col min="3844" max="3844" width="11.42578125" customWidth="1"/>
    <col min="3845" max="3845" width="5.5703125" customWidth="1"/>
    <col min="3846" max="3846" width="5.7109375" customWidth="1"/>
    <col min="4097" max="4097" width="5.7109375" customWidth="1"/>
    <col min="4098" max="4098" width="56.140625" customWidth="1"/>
    <col min="4099" max="4099" width="13.7109375" customWidth="1"/>
    <col min="4100" max="4100" width="11.42578125" customWidth="1"/>
    <col min="4101" max="4101" width="5.5703125" customWidth="1"/>
    <col min="4102" max="4102" width="5.7109375" customWidth="1"/>
    <col min="4353" max="4353" width="5.7109375" customWidth="1"/>
    <col min="4354" max="4354" width="56.140625" customWidth="1"/>
    <col min="4355" max="4355" width="13.7109375" customWidth="1"/>
    <col min="4356" max="4356" width="11.42578125" customWidth="1"/>
    <col min="4357" max="4357" width="5.5703125" customWidth="1"/>
    <col min="4358" max="4358" width="5.7109375" customWidth="1"/>
    <col min="4609" max="4609" width="5.7109375" customWidth="1"/>
    <col min="4610" max="4610" width="56.140625" customWidth="1"/>
    <col min="4611" max="4611" width="13.7109375" customWidth="1"/>
    <col min="4612" max="4612" width="11.42578125" customWidth="1"/>
    <col min="4613" max="4613" width="5.5703125" customWidth="1"/>
    <col min="4614" max="4614" width="5.7109375" customWidth="1"/>
    <col min="4865" max="4865" width="5.7109375" customWidth="1"/>
    <col min="4866" max="4866" width="56.140625" customWidth="1"/>
    <col min="4867" max="4867" width="13.7109375" customWidth="1"/>
    <col min="4868" max="4868" width="11.42578125" customWidth="1"/>
    <col min="4869" max="4869" width="5.5703125" customWidth="1"/>
    <col min="4870" max="4870" width="5.7109375" customWidth="1"/>
    <col min="5121" max="5121" width="5.7109375" customWidth="1"/>
    <col min="5122" max="5122" width="56.140625" customWidth="1"/>
    <col min="5123" max="5123" width="13.7109375" customWidth="1"/>
    <col min="5124" max="5124" width="11.42578125" customWidth="1"/>
    <col min="5125" max="5125" width="5.5703125" customWidth="1"/>
    <col min="5126" max="5126" width="5.7109375" customWidth="1"/>
    <col min="5377" max="5377" width="5.7109375" customWidth="1"/>
    <col min="5378" max="5378" width="56.140625" customWidth="1"/>
    <col min="5379" max="5379" width="13.7109375" customWidth="1"/>
    <col min="5380" max="5380" width="11.42578125" customWidth="1"/>
    <col min="5381" max="5381" width="5.5703125" customWidth="1"/>
    <col min="5382" max="5382" width="5.7109375" customWidth="1"/>
    <col min="5633" max="5633" width="5.7109375" customWidth="1"/>
    <col min="5634" max="5634" width="56.140625" customWidth="1"/>
    <col min="5635" max="5635" width="13.7109375" customWidth="1"/>
    <col min="5636" max="5636" width="11.42578125" customWidth="1"/>
    <col min="5637" max="5637" width="5.5703125" customWidth="1"/>
    <col min="5638" max="5638" width="5.7109375" customWidth="1"/>
    <col min="5889" max="5889" width="5.7109375" customWidth="1"/>
    <col min="5890" max="5890" width="56.140625" customWidth="1"/>
    <col min="5891" max="5891" width="13.7109375" customWidth="1"/>
    <col min="5892" max="5892" width="11.42578125" customWidth="1"/>
    <col min="5893" max="5893" width="5.5703125" customWidth="1"/>
    <col min="5894" max="5894" width="5.7109375" customWidth="1"/>
    <col min="6145" max="6145" width="5.7109375" customWidth="1"/>
    <col min="6146" max="6146" width="56.140625" customWidth="1"/>
    <col min="6147" max="6147" width="13.7109375" customWidth="1"/>
    <col min="6148" max="6148" width="11.42578125" customWidth="1"/>
    <col min="6149" max="6149" width="5.5703125" customWidth="1"/>
    <col min="6150" max="6150" width="5.7109375" customWidth="1"/>
    <col min="6401" max="6401" width="5.7109375" customWidth="1"/>
    <col min="6402" max="6402" width="56.140625" customWidth="1"/>
    <col min="6403" max="6403" width="13.7109375" customWidth="1"/>
    <col min="6404" max="6404" width="11.42578125" customWidth="1"/>
    <col min="6405" max="6405" width="5.5703125" customWidth="1"/>
    <col min="6406" max="6406" width="5.7109375" customWidth="1"/>
    <col min="6657" max="6657" width="5.7109375" customWidth="1"/>
    <col min="6658" max="6658" width="56.140625" customWidth="1"/>
    <col min="6659" max="6659" width="13.7109375" customWidth="1"/>
    <col min="6660" max="6660" width="11.42578125" customWidth="1"/>
    <col min="6661" max="6661" width="5.5703125" customWidth="1"/>
    <col min="6662" max="6662" width="5.7109375" customWidth="1"/>
    <col min="6913" max="6913" width="5.7109375" customWidth="1"/>
    <col min="6914" max="6914" width="56.140625" customWidth="1"/>
    <col min="6915" max="6915" width="13.7109375" customWidth="1"/>
    <col min="6916" max="6916" width="11.42578125" customWidth="1"/>
    <col min="6917" max="6917" width="5.5703125" customWidth="1"/>
    <col min="6918" max="6918" width="5.7109375" customWidth="1"/>
    <col min="7169" max="7169" width="5.7109375" customWidth="1"/>
    <col min="7170" max="7170" width="56.140625" customWidth="1"/>
    <col min="7171" max="7171" width="13.7109375" customWidth="1"/>
    <col min="7172" max="7172" width="11.42578125" customWidth="1"/>
    <col min="7173" max="7173" width="5.5703125" customWidth="1"/>
    <col min="7174" max="7174" width="5.7109375" customWidth="1"/>
    <col min="7425" max="7425" width="5.7109375" customWidth="1"/>
    <col min="7426" max="7426" width="56.140625" customWidth="1"/>
    <col min="7427" max="7427" width="13.7109375" customWidth="1"/>
    <col min="7428" max="7428" width="11.42578125" customWidth="1"/>
    <col min="7429" max="7429" width="5.5703125" customWidth="1"/>
    <col min="7430" max="7430" width="5.7109375" customWidth="1"/>
    <col min="7681" max="7681" width="5.7109375" customWidth="1"/>
    <col min="7682" max="7682" width="56.140625" customWidth="1"/>
    <col min="7683" max="7683" width="13.7109375" customWidth="1"/>
    <col min="7684" max="7684" width="11.42578125" customWidth="1"/>
    <col min="7685" max="7685" width="5.5703125" customWidth="1"/>
    <col min="7686" max="7686" width="5.7109375" customWidth="1"/>
    <col min="7937" max="7937" width="5.7109375" customWidth="1"/>
    <col min="7938" max="7938" width="56.140625" customWidth="1"/>
    <col min="7939" max="7939" width="13.7109375" customWidth="1"/>
    <col min="7940" max="7940" width="11.42578125" customWidth="1"/>
    <col min="7941" max="7941" width="5.5703125" customWidth="1"/>
    <col min="7942" max="7942" width="5.7109375" customWidth="1"/>
    <col min="8193" max="8193" width="5.7109375" customWidth="1"/>
    <col min="8194" max="8194" width="56.140625" customWidth="1"/>
    <col min="8195" max="8195" width="13.7109375" customWidth="1"/>
    <col min="8196" max="8196" width="11.42578125" customWidth="1"/>
    <col min="8197" max="8197" width="5.5703125" customWidth="1"/>
    <col min="8198" max="8198" width="5.7109375" customWidth="1"/>
    <col min="8449" max="8449" width="5.7109375" customWidth="1"/>
    <col min="8450" max="8450" width="56.140625" customWidth="1"/>
    <col min="8451" max="8451" width="13.7109375" customWidth="1"/>
    <col min="8452" max="8452" width="11.42578125" customWidth="1"/>
    <col min="8453" max="8453" width="5.5703125" customWidth="1"/>
    <col min="8454" max="8454" width="5.7109375" customWidth="1"/>
    <col min="8705" max="8705" width="5.7109375" customWidth="1"/>
    <col min="8706" max="8706" width="56.140625" customWidth="1"/>
    <col min="8707" max="8707" width="13.7109375" customWidth="1"/>
    <col min="8708" max="8708" width="11.42578125" customWidth="1"/>
    <col min="8709" max="8709" width="5.5703125" customWidth="1"/>
    <col min="8710" max="8710" width="5.7109375" customWidth="1"/>
    <col min="8961" max="8961" width="5.7109375" customWidth="1"/>
    <col min="8962" max="8962" width="56.140625" customWidth="1"/>
    <col min="8963" max="8963" width="13.7109375" customWidth="1"/>
    <col min="8964" max="8964" width="11.42578125" customWidth="1"/>
    <col min="8965" max="8965" width="5.5703125" customWidth="1"/>
    <col min="8966" max="8966" width="5.7109375" customWidth="1"/>
    <col min="9217" max="9217" width="5.7109375" customWidth="1"/>
    <col min="9218" max="9218" width="56.140625" customWidth="1"/>
    <col min="9219" max="9219" width="13.7109375" customWidth="1"/>
    <col min="9220" max="9220" width="11.42578125" customWidth="1"/>
    <col min="9221" max="9221" width="5.5703125" customWidth="1"/>
    <col min="9222" max="9222" width="5.7109375" customWidth="1"/>
    <col min="9473" max="9473" width="5.7109375" customWidth="1"/>
    <col min="9474" max="9474" width="56.140625" customWidth="1"/>
    <col min="9475" max="9475" width="13.7109375" customWidth="1"/>
    <col min="9476" max="9476" width="11.42578125" customWidth="1"/>
    <col min="9477" max="9477" width="5.5703125" customWidth="1"/>
    <col min="9478" max="9478" width="5.7109375" customWidth="1"/>
    <col min="9729" max="9729" width="5.7109375" customWidth="1"/>
    <col min="9730" max="9730" width="56.140625" customWidth="1"/>
    <col min="9731" max="9731" width="13.7109375" customWidth="1"/>
    <col min="9732" max="9732" width="11.42578125" customWidth="1"/>
    <col min="9733" max="9733" width="5.5703125" customWidth="1"/>
    <col min="9734" max="9734" width="5.7109375" customWidth="1"/>
    <col min="9985" max="9985" width="5.7109375" customWidth="1"/>
    <col min="9986" max="9986" width="56.140625" customWidth="1"/>
    <col min="9987" max="9987" width="13.7109375" customWidth="1"/>
    <col min="9988" max="9988" width="11.42578125" customWidth="1"/>
    <col min="9989" max="9989" width="5.5703125" customWidth="1"/>
    <col min="9990" max="9990" width="5.7109375" customWidth="1"/>
    <col min="10241" max="10241" width="5.7109375" customWidth="1"/>
    <col min="10242" max="10242" width="56.140625" customWidth="1"/>
    <col min="10243" max="10243" width="13.7109375" customWidth="1"/>
    <col min="10244" max="10244" width="11.42578125" customWidth="1"/>
    <col min="10245" max="10245" width="5.5703125" customWidth="1"/>
    <col min="10246" max="10246" width="5.7109375" customWidth="1"/>
    <col min="10497" max="10497" width="5.7109375" customWidth="1"/>
    <col min="10498" max="10498" width="56.140625" customWidth="1"/>
    <col min="10499" max="10499" width="13.7109375" customWidth="1"/>
    <col min="10500" max="10500" width="11.42578125" customWidth="1"/>
    <col min="10501" max="10501" width="5.5703125" customWidth="1"/>
    <col min="10502" max="10502" width="5.7109375" customWidth="1"/>
    <col min="10753" max="10753" width="5.7109375" customWidth="1"/>
    <col min="10754" max="10754" width="56.140625" customWidth="1"/>
    <col min="10755" max="10755" width="13.7109375" customWidth="1"/>
    <col min="10756" max="10756" width="11.42578125" customWidth="1"/>
    <col min="10757" max="10757" width="5.5703125" customWidth="1"/>
    <col min="10758" max="10758" width="5.7109375" customWidth="1"/>
    <col min="11009" max="11009" width="5.7109375" customWidth="1"/>
    <col min="11010" max="11010" width="56.140625" customWidth="1"/>
    <col min="11011" max="11011" width="13.7109375" customWidth="1"/>
    <col min="11012" max="11012" width="11.42578125" customWidth="1"/>
    <col min="11013" max="11013" width="5.5703125" customWidth="1"/>
    <col min="11014" max="11014" width="5.7109375" customWidth="1"/>
    <col min="11265" max="11265" width="5.7109375" customWidth="1"/>
    <col min="11266" max="11266" width="56.140625" customWidth="1"/>
    <col min="11267" max="11267" width="13.7109375" customWidth="1"/>
    <col min="11268" max="11268" width="11.42578125" customWidth="1"/>
    <col min="11269" max="11269" width="5.5703125" customWidth="1"/>
    <col min="11270" max="11270" width="5.7109375" customWidth="1"/>
    <col min="11521" max="11521" width="5.7109375" customWidth="1"/>
    <col min="11522" max="11522" width="56.140625" customWidth="1"/>
    <col min="11523" max="11523" width="13.7109375" customWidth="1"/>
    <col min="11524" max="11524" width="11.42578125" customWidth="1"/>
    <col min="11525" max="11525" width="5.5703125" customWidth="1"/>
    <col min="11526" max="11526" width="5.7109375" customWidth="1"/>
    <col min="11777" max="11777" width="5.7109375" customWidth="1"/>
    <col min="11778" max="11778" width="56.140625" customWidth="1"/>
    <col min="11779" max="11779" width="13.7109375" customWidth="1"/>
    <col min="11780" max="11780" width="11.42578125" customWidth="1"/>
    <col min="11781" max="11781" width="5.5703125" customWidth="1"/>
    <col min="11782" max="11782" width="5.7109375" customWidth="1"/>
    <col min="12033" max="12033" width="5.7109375" customWidth="1"/>
    <col min="12034" max="12034" width="56.140625" customWidth="1"/>
    <col min="12035" max="12035" width="13.7109375" customWidth="1"/>
    <col min="12036" max="12036" width="11.42578125" customWidth="1"/>
    <col min="12037" max="12037" width="5.5703125" customWidth="1"/>
    <col min="12038" max="12038" width="5.7109375" customWidth="1"/>
    <col min="12289" max="12289" width="5.7109375" customWidth="1"/>
    <col min="12290" max="12290" width="56.140625" customWidth="1"/>
    <col min="12291" max="12291" width="13.7109375" customWidth="1"/>
    <col min="12292" max="12292" width="11.42578125" customWidth="1"/>
    <col min="12293" max="12293" width="5.5703125" customWidth="1"/>
    <col min="12294" max="12294" width="5.7109375" customWidth="1"/>
    <col min="12545" max="12545" width="5.7109375" customWidth="1"/>
    <col min="12546" max="12546" width="56.140625" customWidth="1"/>
    <col min="12547" max="12547" width="13.7109375" customWidth="1"/>
    <col min="12548" max="12548" width="11.42578125" customWidth="1"/>
    <col min="12549" max="12549" width="5.5703125" customWidth="1"/>
    <col min="12550" max="12550" width="5.7109375" customWidth="1"/>
    <col min="12801" max="12801" width="5.7109375" customWidth="1"/>
    <col min="12802" max="12802" width="56.140625" customWidth="1"/>
    <col min="12803" max="12803" width="13.7109375" customWidth="1"/>
    <col min="12804" max="12804" width="11.42578125" customWidth="1"/>
    <col min="12805" max="12805" width="5.5703125" customWidth="1"/>
    <col min="12806" max="12806" width="5.7109375" customWidth="1"/>
    <col min="13057" max="13057" width="5.7109375" customWidth="1"/>
    <col min="13058" max="13058" width="56.140625" customWidth="1"/>
    <col min="13059" max="13059" width="13.7109375" customWidth="1"/>
    <col min="13060" max="13060" width="11.42578125" customWidth="1"/>
    <col min="13061" max="13061" width="5.5703125" customWidth="1"/>
    <col min="13062" max="13062" width="5.7109375" customWidth="1"/>
    <col min="13313" max="13313" width="5.7109375" customWidth="1"/>
    <col min="13314" max="13314" width="56.140625" customWidth="1"/>
    <col min="13315" max="13315" width="13.7109375" customWidth="1"/>
    <col min="13316" max="13316" width="11.42578125" customWidth="1"/>
    <col min="13317" max="13317" width="5.5703125" customWidth="1"/>
    <col min="13318" max="13318" width="5.7109375" customWidth="1"/>
    <col min="13569" max="13569" width="5.7109375" customWidth="1"/>
    <col min="13570" max="13570" width="56.140625" customWidth="1"/>
    <col min="13571" max="13571" width="13.7109375" customWidth="1"/>
    <col min="13572" max="13572" width="11.42578125" customWidth="1"/>
    <col min="13573" max="13573" width="5.5703125" customWidth="1"/>
    <col min="13574" max="13574" width="5.7109375" customWidth="1"/>
    <col min="13825" max="13825" width="5.7109375" customWidth="1"/>
    <col min="13826" max="13826" width="56.140625" customWidth="1"/>
    <col min="13827" max="13827" width="13.7109375" customWidth="1"/>
    <col min="13828" max="13828" width="11.42578125" customWidth="1"/>
    <col min="13829" max="13829" width="5.5703125" customWidth="1"/>
    <col min="13830" max="13830" width="5.7109375" customWidth="1"/>
    <col min="14081" max="14081" width="5.7109375" customWidth="1"/>
    <col min="14082" max="14082" width="56.140625" customWidth="1"/>
    <col min="14083" max="14083" width="13.7109375" customWidth="1"/>
    <col min="14084" max="14084" width="11.42578125" customWidth="1"/>
    <col min="14085" max="14085" width="5.5703125" customWidth="1"/>
    <col min="14086" max="14086" width="5.7109375" customWidth="1"/>
    <col min="14337" max="14337" width="5.7109375" customWidth="1"/>
    <col min="14338" max="14338" width="56.140625" customWidth="1"/>
    <col min="14339" max="14339" width="13.7109375" customWidth="1"/>
    <col min="14340" max="14340" width="11.42578125" customWidth="1"/>
    <col min="14341" max="14341" width="5.5703125" customWidth="1"/>
    <col min="14342" max="14342" width="5.7109375" customWidth="1"/>
    <col min="14593" max="14593" width="5.7109375" customWidth="1"/>
    <col min="14594" max="14594" width="56.140625" customWidth="1"/>
    <col min="14595" max="14595" width="13.7109375" customWidth="1"/>
    <col min="14596" max="14596" width="11.42578125" customWidth="1"/>
    <col min="14597" max="14597" width="5.5703125" customWidth="1"/>
    <col min="14598" max="14598" width="5.7109375" customWidth="1"/>
    <col min="14849" max="14849" width="5.7109375" customWidth="1"/>
    <col min="14850" max="14850" width="56.140625" customWidth="1"/>
    <col min="14851" max="14851" width="13.7109375" customWidth="1"/>
    <col min="14852" max="14852" width="11.42578125" customWidth="1"/>
    <col min="14853" max="14853" width="5.5703125" customWidth="1"/>
    <col min="14854" max="14854" width="5.7109375" customWidth="1"/>
    <col min="15105" max="15105" width="5.7109375" customWidth="1"/>
    <col min="15106" max="15106" width="56.140625" customWidth="1"/>
    <col min="15107" max="15107" width="13.7109375" customWidth="1"/>
    <col min="15108" max="15108" width="11.42578125" customWidth="1"/>
    <col min="15109" max="15109" width="5.5703125" customWidth="1"/>
    <col min="15110" max="15110" width="5.7109375" customWidth="1"/>
    <col min="15361" max="15361" width="5.7109375" customWidth="1"/>
    <col min="15362" max="15362" width="56.140625" customWidth="1"/>
    <col min="15363" max="15363" width="13.7109375" customWidth="1"/>
    <col min="15364" max="15364" width="11.42578125" customWidth="1"/>
    <col min="15365" max="15365" width="5.5703125" customWidth="1"/>
    <col min="15366" max="15366" width="5.7109375" customWidth="1"/>
    <col min="15617" max="15617" width="5.7109375" customWidth="1"/>
    <col min="15618" max="15618" width="56.140625" customWidth="1"/>
    <col min="15619" max="15619" width="13.7109375" customWidth="1"/>
    <col min="15620" max="15620" width="11.42578125" customWidth="1"/>
    <col min="15621" max="15621" width="5.5703125" customWidth="1"/>
    <col min="15622" max="15622" width="5.7109375" customWidth="1"/>
    <col min="15873" max="15873" width="5.7109375" customWidth="1"/>
    <col min="15874" max="15874" width="56.140625" customWidth="1"/>
    <col min="15875" max="15875" width="13.7109375" customWidth="1"/>
    <col min="15876" max="15876" width="11.42578125" customWidth="1"/>
    <col min="15877" max="15877" width="5.5703125" customWidth="1"/>
    <col min="15878" max="15878" width="5.7109375" customWidth="1"/>
    <col min="16129" max="16129" width="5.7109375" customWidth="1"/>
    <col min="16130" max="16130" width="56.140625" customWidth="1"/>
    <col min="16131" max="16131" width="13.7109375" customWidth="1"/>
    <col min="16132" max="16132" width="11.42578125" customWidth="1"/>
    <col min="16133" max="16133" width="5.5703125" customWidth="1"/>
    <col min="16134" max="16134" width="5.7109375" customWidth="1"/>
  </cols>
  <sheetData>
    <row r="1" spans="1:5" ht="21.75" customHeight="1" x14ac:dyDescent="0.2">
      <c r="C1" s="178" t="s">
        <v>71</v>
      </c>
      <c r="D1" s="178"/>
      <c r="E1" s="178"/>
    </row>
    <row r="2" spans="1:5" ht="9.75" customHeight="1" x14ac:dyDescent="0.2">
      <c r="C2" s="141"/>
      <c r="D2" s="141"/>
      <c r="E2" s="141"/>
    </row>
    <row r="3" spans="1:5" ht="17.25" customHeight="1" x14ac:dyDescent="0.2">
      <c r="C3" s="266"/>
      <c r="D3" s="266"/>
      <c r="E3" s="266"/>
    </row>
    <row r="4" spans="1:5" ht="12.75" customHeight="1" x14ac:dyDescent="0.2">
      <c r="C4" s="267"/>
      <c r="D4" s="267"/>
      <c r="E4" s="267"/>
    </row>
    <row r="5" spans="1:5" ht="12.75" customHeight="1" x14ac:dyDescent="0.2">
      <c r="C5" s="268"/>
      <c r="D5" s="268"/>
      <c r="E5" s="268"/>
    </row>
    <row r="6" spans="1:5" ht="15" customHeight="1" x14ac:dyDescent="0.2">
      <c r="B6" t="s">
        <v>72</v>
      </c>
      <c r="C6" s="269" t="s">
        <v>93</v>
      </c>
      <c r="D6" s="269"/>
      <c r="E6" s="269"/>
    </row>
    <row r="7" spans="1:5" ht="15" customHeight="1" x14ac:dyDescent="0.2">
      <c r="C7" s="131"/>
      <c r="D7" s="131"/>
      <c r="E7" s="131"/>
    </row>
    <row r="8" spans="1:5" ht="15" x14ac:dyDescent="0.25">
      <c r="A8" s="187" t="s">
        <v>73</v>
      </c>
      <c r="B8" s="187"/>
      <c r="C8" s="187"/>
      <c r="D8" s="187"/>
      <c r="E8" s="187"/>
    </row>
    <row r="9" spans="1:5" ht="15" x14ac:dyDescent="0.25">
      <c r="A9" s="142"/>
      <c r="B9" s="142"/>
      <c r="C9" s="142"/>
      <c r="D9" s="142"/>
      <c r="E9" s="142"/>
    </row>
    <row r="10" spans="1:5" s="132" customFormat="1" x14ac:dyDescent="0.2">
      <c r="A10" s="190" t="str">
        <f>'Свод. расчет'!A3:BO3</f>
        <v>Капитальный ремонт здания Турткульского центра банковских услуг АО Национальный банк ВЭД РУ</v>
      </c>
      <c r="B10" s="190"/>
      <c r="C10" s="190"/>
      <c r="D10" s="190"/>
      <c r="E10" s="190"/>
    </row>
    <row r="11" spans="1:5" s="132" customFormat="1" ht="12.75" customHeight="1" x14ac:dyDescent="0.2">
      <c r="A11" s="255"/>
      <c r="B11" s="255"/>
      <c r="C11" s="255"/>
      <c r="D11" s="255"/>
      <c r="E11" s="255"/>
    </row>
    <row r="12" spans="1:5" x14ac:dyDescent="0.2">
      <c r="A12" s="261" t="s">
        <v>74</v>
      </c>
      <c r="B12" s="261"/>
      <c r="C12" s="261"/>
      <c r="D12" s="261"/>
      <c r="E12" s="261"/>
    </row>
    <row r="13" spans="1:5" x14ac:dyDescent="0.2">
      <c r="A13" s="145"/>
      <c r="B13" s="262"/>
      <c r="C13" s="262"/>
      <c r="D13" s="262"/>
    </row>
    <row r="14" spans="1:5" x14ac:dyDescent="0.2">
      <c r="A14" s="145"/>
      <c r="B14" s="262"/>
      <c r="C14" s="262"/>
      <c r="D14" s="262"/>
    </row>
    <row r="15" spans="1:5" x14ac:dyDescent="0.2">
      <c r="A15" s="145"/>
      <c r="B15" s="262"/>
      <c r="C15" s="262"/>
      <c r="D15" s="262"/>
    </row>
    <row r="16" spans="1:5" x14ac:dyDescent="0.2">
      <c r="A16" s="145"/>
      <c r="B16" s="263" t="s">
        <v>97</v>
      </c>
      <c r="C16" s="263"/>
      <c r="D16" s="263"/>
    </row>
    <row r="17" spans="1:5" x14ac:dyDescent="0.2">
      <c r="A17" s="145"/>
      <c r="B17" s="133"/>
      <c r="C17" s="133"/>
      <c r="D17" s="133"/>
    </row>
    <row r="18" spans="1:5" ht="24" customHeight="1" x14ac:dyDescent="0.2">
      <c r="A18" s="264" t="s">
        <v>75</v>
      </c>
      <c r="B18" s="264"/>
      <c r="C18" s="264"/>
      <c r="D18" s="264"/>
      <c r="E18" s="264"/>
    </row>
    <row r="19" spans="1:5" ht="22.5" customHeight="1" x14ac:dyDescent="0.2">
      <c r="A19" s="143" t="s">
        <v>76</v>
      </c>
      <c r="B19" s="143" t="s">
        <v>77</v>
      </c>
      <c r="C19" s="143" t="s">
        <v>78</v>
      </c>
      <c r="D19" s="265" t="s">
        <v>79</v>
      </c>
      <c r="E19" s="265"/>
    </row>
    <row r="20" spans="1:5" x14ac:dyDescent="0.2">
      <c r="A20" s="258"/>
      <c r="B20" s="259"/>
      <c r="C20" s="259"/>
      <c r="D20" s="259"/>
      <c r="E20" s="260"/>
    </row>
    <row r="21" spans="1:5" x14ac:dyDescent="0.2">
      <c r="A21" s="138"/>
      <c r="B21" s="135"/>
      <c r="C21" s="136"/>
      <c r="D21" s="256"/>
      <c r="E21" s="257"/>
    </row>
    <row r="22" spans="1:5" x14ac:dyDescent="0.2">
      <c r="A22" s="138"/>
      <c r="B22" s="135"/>
      <c r="C22" s="136"/>
      <c r="D22" s="256"/>
      <c r="E22" s="257"/>
    </row>
    <row r="23" spans="1:5" x14ac:dyDescent="0.2">
      <c r="A23" s="138"/>
      <c r="B23" s="135"/>
      <c r="C23" s="136"/>
      <c r="D23" s="256"/>
      <c r="E23" s="257"/>
    </row>
    <row r="24" spans="1:5" x14ac:dyDescent="0.2">
      <c r="A24" s="138"/>
      <c r="B24" s="135"/>
      <c r="C24" s="136"/>
      <c r="D24" s="256"/>
      <c r="E24" s="257"/>
    </row>
    <row r="25" spans="1:5" x14ac:dyDescent="0.2">
      <c r="A25" s="138"/>
      <c r="B25" s="135"/>
      <c r="C25" s="136"/>
      <c r="D25" s="256"/>
      <c r="E25" s="257"/>
    </row>
    <row r="26" spans="1:5" x14ac:dyDescent="0.2">
      <c r="A26" s="138"/>
      <c r="B26" s="135"/>
      <c r="C26" s="136"/>
      <c r="D26" s="256"/>
      <c r="E26" s="257"/>
    </row>
    <row r="27" spans="1:5" x14ac:dyDescent="0.2">
      <c r="A27" s="258"/>
      <c r="B27" s="259"/>
      <c r="C27" s="259"/>
      <c r="D27" s="259"/>
      <c r="E27" s="260"/>
    </row>
    <row r="28" spans="1:5" ht="12.75" customHeight="1" x14ac:dyDescent="0.2">
      <c r="B28" s="134"/>
    </row>
    <row r="29" spans="1:5" ht="11.25" customHeight="1" x14ac:dyDescent="0.2">
      <c r="B29" s="134"/>
    </row>
    <row r="30" spans="1:5" ht="12.75" customHeight="1" x14ac:dyDescent="0.2">
      <c r="B30" s="144"/>
    </row>
    <row r="31" spans="1:5" ht="10.5" customHeight="1" x14ac:dyDescent="0.2">
      <c r="B31" s="134" t="s">
        <v>80</v>
      </c>
    </row>
    <row r="32" spans="1:5" ht="12" customHeight="1" x14ac:dyDescent="0.2">
      <c r="B32" s="144"/>
    </row>
    <row r="33" spans="2:2" ht="10.5" customHeight="1" x14ac:dyDescent="0.2">
      <c r="B33" s="134" t="s">
        <v>80</v>
      </c>
    </row>
    <row r="34" spans="2:2" ht="12" customHeight="1" x14ac:dyDescent="0.2">
      <c r="B34" s="144"/>
    </row>
    <row r="35" spans="2:2" ht="12.75" customHeight="1" x14ac:dyDescent="0.2">
      <c r="B35" s="134" t="s">
        <v>80</v>
      </c>
    </row>
    <row r="36" spans="2:2" x14ac:dyDescent="0.2">
      <c r="B36" s="144" t="s">
        <v>88</v>
      </c>
    </row>
    <row r="37" spans="2:2" x14ac:dyDescent="0.2">
      <c r="B37" s="134" t="s">
        <v>80</v>
      </c>
    </row>
  </sheetData>
  <mergeCells count="23">
    <mergeCell ref="A8:E8"/>
    <mergeCell ref="C1:E1"/>
    <mergeCell ref="C3:E3"/>
    <mergeCell ref="C4:E4"/>
    <mergeCell ref="C5:E5"/>
    <mergeCell ref="C6:E6"/>
    <mergeCell ref="D22:E22"/>
    <mergeCell ref="A10:E10"/>
    <mergeCell ref="A11:E11"/>
    <mergeCell ref="A12:E12"/>
    <mergeCell ref="B13:D13"/>
    <mergeCell ref="B14:D14"/>
    <mergeCell ref="B15:D15"/>
    <mergeCell ref="B16:D16"/>
    <mergeCell ref="A18:E18"/>
    <mergeCell ref="D19:E19"/>
    <mergeCell ref="A20:E20"/>
    <mergeCell ref="D21:E21"/>
    <mergeCell ref="D23:E23"/>
    <mergeCell ref="D24:E24"/>
    <mergeCell ref="D25:E25"/>
    <mergeCell ref="D26:E26"/>
    <mergeCell ref="A27:E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Тит. лист</vt:lpstr>
      <vt:lpstr>Пояс. зап.</vt:lpstr>
      <vt:lpstr>Расч. ст. ст-ти</vt:lpstr>
      <vt:lpstr>Свод. расчет</vt:lpstr>
      <vt:lpstr>Деф. акт</vt:lpstr>
      <vt:lpstr>'Пояс. зап.'!Область_печати</vt:lpstr>
      <vt:lpstr>'Расч. ст. ст-ти'!Область_печати</vt:lpstr>
      <vt:lpstr>'Свод. расчет'!Область_печати</vt:lpstr>
      <vt:lpstr>'Тит. лист'!Область_печати</vt:lpstr>
    </vt:vector>
  </TitlesOfParts>
  <Company>UFO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</dc:creator>
  <cp:lastModifiedBy>User</cp:lastModifiedBy>
  <cp:lastPrinted>2019-09-17T06:24:23Z</cp:lastPrinted>
  <dcterms:created xsi:type="dcterms:W3CDTF">2010-04-14T07:36:18Z</dcterms:created>
  <dcterms:modified xsi:type="dcterms:W3CDTF">2023-12-25T12:12:37Z</dcterms:modified>
</cp:coreProperties>
</file>